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163371\Desktop\Rapport II\"/>
    </mc:Choice>
  </mc:AlternateContent>
  <bookViews>
    <workbookView xWindow="-120" yWindow="-120" windowWidth="29040" windowHeight="15840" activeTab="2"/>
  </bookViews>
  <sheets>
    <sheet name="Preface" sheetId="12" r:id="rId1"/>
    <sheet name="Overview" sheetId="7" r:id="rId2"/>
    <sheet name="Basis" sheetId="5" r:id="rId3"/>
    <sheet name="Reference" sheetId="6" r:id="rId4"/>
    <sheet name="Scenario1" sheetId="8" r:id="rId5"/>
    <sheet name="Scenario2" sheetId="9" r:id="rId6"/>
    <sheet name="Scenario3" sheetId="10" r:id="rId7"/>
    <sheet name="Result"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0" l="1"/>
  <c r="F50" i="10"/>
  <c r="F52" i="10" s="1"/>
  <c r="F49" i="10"/>
  <c r="F51" i="9"/>
  <c r="F50" i="9"/>
  <c r="F52" i="9" s="1"/>
  <c r="F49" i="9"/>
  <c r="F51" i="6"/>
  <c r="F50" i="6"/>
  <c r="F52" i="6" s="1"/>
  <c r="Q101" i="6" s="1"/>
  <c r="F49" i="6"/>
  <c r="F51" i="8"/>
  <c r="F50" i="8"/>
  <c r="F52" i="8" s="1"/>
  <c r="F49" i="8"/>
  <c r="I72" i="8" s="1"/>
  <c r="D13" i="5"/>
  <c r="B2" i="11"/>
  <c r="B2" i="10"/>
  <c r="B2" i="9"/>
  <c r="B2" i="8"/>
  <c r="B2" i="6"/>
  <c r="B2" i="5"/>
  <c r="I90" i="8"/>
  <c r="I90" i="9"/>
  <c r="I94" i="9" s="1"/>
  <c r="I90" i="10"/>
  <c r="I90" i="6"/>
  <c r="I89" i="8"/>
  <c r="I89" i="9"/>
  <c r="I93" i="9" s="1"/>
  <c r="I89" i="10"/>
  <c r="I89" i="6"/>
  <c r="I67" i="8"/>
  <c r="I67" i="9"/>
  <c r="I67" i="10"/>
  <c r="I67" i="6"/>
  <c r="I68" i="8"/>
  <c r="I68" i="9"/>
  <c r="I72" i="9" s="1"/>
  <c r="I68" i="10"/>
  <c r="I68" i="6"/>
  <c r="J68" i="9"/>
  <c r="G13" i="11"/>
  <c r="G12" i="11"/>
  <c r="G11" i="11"/>
  <c r="G10" i="11"/>
  <c r="F13" i="11"/>
  <c r="F12" i="11"/>
  <c r="F11" i="11"/>
  <c r="F10" i="11"/>
  <c r="E13" i="11"/>
  <c r="E12" i="11"/>
  <c r="E11" i="11"/>
  <c r="E10" i="11"/>
  <c r="D13" i="11"/>
  <c r="D12" i="11"/>
  <c r="D11" i="11"/>
  <c r="D10" i="11"/>
  <c r="K18" i="8"/>
  <c r="L18" i="8" s="1"/>
  <c r="M18" i="8" s="1"/>
  <c r="N18" i="8" s="1"/>
  <c r="O18" i="8" s="1"/>
  <c r="P18" i="8" s="1"/>
  <c r="Q18" i="8" s="1"/>
  <c r="R18" i="8" s="1"/>
  <c r="S18" i="8" s="1"/>
  <c r="T18" i="8" s="1"/>
  <c r="U18" i="8" s="1"/>
  <c r="V18" i="8" s="1"/>
  <c r="W18" i="8" s="1"/>
  <c r="X18" i="8" s="1"/>
  <c r="Y18" i="8" s="1"/>
  <c r="Z18" i="8" s="1"/>
  <c r="AA18" i="8" s="1"/>
  <c r="AB18" i="8" s="1"/>
  <c r="AC18" i="8" s="1"/>
  <c r="K17" i="8"/>
  <c r="L17" i="8" s="1"/>
  <c r="M17" i="8" s="1"/>
  <c r="N17" i="8" s="1"/>
  <c r="O17" i="8" s="1"/>
  <c r="P17" i="8" s="1"/>
  <c r="Q17" i="8" s="1"/>
  <c r="R17" i="8" s="1"/>
  <c r="S17" i="8" s="1"/>
  <c r="T17" i="8" s="1"/>
  <c r="U17" i="8" s="1"/>
  <c r="V17" i="8" s="1"/>
  <c r="W17" i="8" s="1"/>
  <c r="X17" i="8" s="1"/>
  <c r="Y17" i="8" s="1"/>
  <c r="Z17" i="8" s="1"/>
  <c r="AA17" i="8" s="1"/>
  <c r="AB17" i="8" s="1"/>
  <c r="AC17" i="8" s="1"/>
  <c r="K16" i="8"/>
  <c r="L16" i="8" s="1"/>
  <c r="M16" i="8" s="1"/>
  <c r="N16" i="8" s="1"/>
  <c r="O16" i="8" s="1"/>
  <c r="P16" i="8" s="1"/>
  <c r="Q16" i="8" s="1"/>
  <c r="R16" i="8" s="1"/>
  <c r="S16" i="8" s="1"/>
  <c r="T16" i="8" s="1"/>
  <c r="U16" i="8" s="1"/>
  <c r="V16" i="8" s="1"/>
  <c r="W16" i="8" s="1"/>
  <c r="X16" i="8" s="1"/>
  <c r="Y16" i="8" s="1"/>
  <c r="Z16" i="8" s="1"/>
  <c r="AA16" i="8" s="1"/>
  <c r="AB16" i="8" s="1"/>
  <c r="AC16" i="8" s="1"/>
  <c r="J35" i="8"/>
  <c r="K35" i="8" s="1"/>
  <c r="L35" i="8" s="1"/>
  <c r="M35" i="8" s="1"/>
  <c r="N35" i="8" s="1"/>
  <c r="O35" i="8" s="1"/>
  <c r="P35" i="8" s="1"/>
  <c r="Q35" i="8" s="1"/>
  <c r="R35" i="8" s="1"/>
  <c r="S35" i="8" s="1"/>
  <c r="T35" i="8" s="1"/>
  <c r="U35" i="8" s="1"/>
  <c r="V35" i="8" s="1"/>
  <c r="W35" i="8" s="1"/>
  <c r="X35" i="8" s="1"/>
  <c r="Y35" i="8" s="1"/>
  <c r="Z35" i="8" s="1"/>
  <c r="AA35" i="8" s="1"/>
  <c r="AB35" i="8" s="1"/>
  <c r="AC35" i="8" s="1"/>
  <c r="J34" i="8"/>
  <c r="K34" i="8" s="1"/>
  <c r="L34" i="8" s="1"/>
  <c r="M34" i="8" s="1"/>
  <c r="N34" i="8" s="1"/>
  <c r="O34" i="8" s="1"/>
  <c r="P34" i="8" s="1"/>
  <c r="Q34" i="8" s="1"/>
  <c r="R34" i="8" s="1"/>
  <c r="S34" i="8" s="1"/>
  <c r="T34" i="8" s="1"/>
  <c r="U34" i="8" s="1"/>
  <c r="V34" i="8" s="1"/>
  <c r="W34" i="8" s="1"/>
  <c r="X34" i="8" s="1"/>
  <c r="Y34" i="8" s="1"/>
  <c r="Z34" i="8" s="1"/>
  <c r="AA34" i="8" s="1"/>
  <c r="AB34" i="8" s="1"/>
  <c r="AC34" i="8" s="1"/>
  <c r="J35" i="9"/>
  <c r="K35" i="9" s="1"/>
  <c r="L35" i="9" s="1"/>
  <c r="M35" i="9" s="1"/>
  <c r="N35" i="9" s="1"/>
  <c r="O35" i="9" s="1"/>
  <c r="P35" i="9" s="1"/>
  <c r="Q35" i="9" s="1"/>
  <c r="R35" i="9" s="1"/>
  <c r="S35" i="9" s="1"/>
  <c r="T35" i="9" s="1"/>
  <c r="U35" i="9" s="1"/>
  <c r="V35" i="9" s="1"/>
  <c r="W35" i="9" s="1"/>
  <c r="X35" i="9" s="1"/>
  <c r="Y35" i="9" s="1"/>
  <c r="Z35" i="9" s="1"/>
  <c r="AA35" i="9" s="1"/>
  <c r="AB35" i="9" s="1"/>
  <c r="AC35" i="9" s="1"/>
  <c r="J34" i="9"/>
  <c r="K34" i="9" s="1"/>
  <c r="L34" i="9" s="1"/>
  <c r="M34" i="9" s="1"/>
  <c r="N34" i="9" s="1"/>
  <c r="O34" i="9" s="1"/>
  <c r="P34" i="9" s="1"/>
  <c r="Q34" i="9" s="1"/>
  <c r="R34" i="9" s="1"/>
  <c r="S34" i="9" s="1"/>
  <c r="T34" i="9" s="1"/>
  <c r="U34" i="9" s="1"/>
  <c r="V34" i="9" s="1"/>
  <c r="W34" i="9" s="1"/>
  <c r="X34" i="9" s="1"/>
  <c r="Y34" i="9" s="1"/>
  <c r="Z34" i="9" s="1"/>
  <c r="AA34" i="9" s="1"/>
  <c r="AB34" i="9" s="1"/>
  <c r="AC34" i="9" s="1"/>
  <c r="J35" i="10"/>
  <c r="K35" i="10" s="1"/>
  <c r="L35" i="10" s="1"/>
  <c r="M35" i="10" s="1"/>
  <c r="N35" i="10" s="1"/>
  <c r="O35" i="10" s="1"/>
  <c r="P35" i="10" s="1"/>
  <c r="Q35" i="10" s="1"/>
  <c r="R35" i="10" s="1"/>
  <c r="S35" i="10" s="1"/>
  <c r="T35" i="10" s="1"/>
  <c r="U35" i="10" s="1"/>
  <c r="V35" i="10" s="1"/>
  <c r="W35" i="10" s="1"/>
  <c r="X35" i="10" s="1"/>
  <c r="Y35" i="10" s="1"/>
  <c r="Z35" i="10" s="1"/>
  <c r="AA35" i="10" s="1"/>
  <c r="AB35" i="10" s="1"/>
  <c r="AC35" i="10" s="1"/>
  <c r="J34" i="10"/>
  <c r="K34" i="10" s="1"/>
  <c r="L34" i="10" s="1"/>
  <c r="M34" i="10" s="1"/>
  <c r="N34" i="10" s="1"/>
  <c r="O34" i="10" s="1"/>
  <c r="P34" i="10" s="1"/>
  <c r="Q34" i="10" s="1"/>
  <c r="R34" i="10" s="1"/>
  <c r="S34" i="10" s="1"/>
  <c r="T34" i="10" s="1"/>
  <c r="U34" i="10" s="1"/>
  <c r="V34" i="10" s="1"/>
  <c r="W34" i="10" s="1"/>
  <c r="X34" i="10" s="1"/>
  <c r="Y34" i="10" s="1"/>
  <c r="Z34" i="10" s="1"/>
  <c r="AA34" i="10" s="1"/>
  <c r="AB34" i="10" s="1"/>
  <c r="AC34" i="10" s="1"/>
  <c r="J35" i="6"/>
  <c r="K35" i="6" s="1"/>
  <c r="L35" i="6" s="1"/>
  <c r="M35" i="6" s="1"/>
  <c r="N35" i="6" s="1"/>
  <c r="O35" i="6" s="1"/>
  <c r="P35" i="6" s="1"/>
  <c r="Q35" i="6" s="1"/>
  <c r="R35" i="6" s="1"/>
  <c r="S35" i="6" s="1"/>
  <c r="T35" i="6" s="1"/>
  <c r="U35" i="6" s="1"/>
  <c r="V35" i="6" s="1"/>
  <c r="W35" i="6" s="1"/>
  <c r="X35" i="6" s="1"/>
  <c r="Y35" i="6" s="1"/>
  <c r="Z35" i="6" s="1"/>
  <c r="AA35" i="6" s="1"/>
  <c r="AB35" i="6" s="1"/>
  <c r="AC35" i="6" s="1"/>
  <c r="J34" i="6"/>
  <c r="K34" i="6" s="1"/>
  <c r="L34" i="6" s="1"/>
  <c r="M34" i="6" s="1"/>
  <c r="N34" i="6" s="1"/>
  <c r="O34" i="6" s="1"/>
  <c r="P34" i="6" s="1"/>
  <c r="Q34" i="6" s="1"/>
  <c r="R34" i="6" s="1"/>
  <c r="S34" i="6" s="1"/>
  <c r="T34" i="6" s="1"/>
  <c r="U34" i="6" s="1"/>
  <c r="V34" i="6" s="1"/>
  <c r="W34" i="6" s="1"/>
  <c r="X34" i="6" s="1"/>
  <c r="Y34" i="6" s="1"/>
  <c r="Z34" i="6" s="1"/>
  <c r="AA34" i="6" s="1"/>
  <c r="AB34" i="6" s="1"/>
  <c r="AC34" i="6" s="1"/>
  <c r="I105" i="10"/>
  <c r="B94" i="10"/>
  <c r="B93" i="10"/>
  <c r="I83" i="10"/>
  <c r="B72" i="10"/>
  <c r="B71" i="10"/>
  <c r="J62" i="10"/>
  <c r="K62" i="10" s="1"/>
  <c r="L62" i="10" s="1"/>
  <c r="M62" i="10" s="1"/>
  <c r="N62" i="10" s="1"/>
  <c r="O62" i="10" s="1"/>
  <c r="P62" i="10" s="1"/>
  <c r="Q62" i="10" s="1"/>
  <c r="R62" i="10" s="1"/>
  <c r="S62" i="10" s="1"/>
  <c r="T62" i="10" s="1"/>
  <c r="U62" i="10" s="1"/>
  <c r="V62" i="10" s="1"/>
  <c r="W62" i="10" s="1"/>
  <c r="X62" i="10" s="1"/>
  <c r="Y62" i="10" s="1"/>
  <c r="Z62" i="10" s="1"/>
  <c r="AA62" i="10" s="1"/>
  <c r="AB62" i="10" s="1"/>
  <c r="AC62" i="10" s="1"/>
  <c r="J61" i="10"/>
  <c r="J68" i="10" s="1"/>
  <c r="K27" i="10"/>
  <c r="L27" i="10" s="1"/>
  <c r="M27" i="10" s="1"/>
  <c r="J19" i="10"/>
  <c r="J15" i="10" s="1"/>
  <c r="K18" i="10"/>
  <c r="K17" i="10"/>
  <c r="L17" i="10" s="1"/>
  <c r="M17" i="10" s="1"/>
  <c r="N17" i="10" s="1"/>
  <c r="O17" i="10" s="1"/>
  <c r="P17" i="10" s="1"/>
  <c r="Q17" i="10" s="1"/>
  <c r="R17" i="10" s="1"/>
  <c r="S17" i="10" s="1"/>
  <c r="T17" i="10" s="1"/>
  <c r="U17" i="10" s="1"/>
  <c r="V17" i="10" s="1"/>
  <c r="W17" i="10" s="1"/>
  <c r="X17" i="10" s="1"/>
  <c r="Y17" i="10" s="1"/>
  <c r="Z17" i="10" s="1"/>
  <c r="AA17" i="10" s="1"/>
  <c r="AB17" i="10" s="1"/>
  <c r="AC17" i="10" s="1"/>
  <c r="K16" i="10"/>
  <c r="L16" i="10" s="1"/>
  <c r="J13" i="10"/>
  <c r="J30" i="10" s="1"/>
  <c r="K11" i="10"/>
  <c r="L11" i="10" s="1"/>
  <c r="M11" i="10" s="1"/>
  <c r="N11" i="10" s="1"/>
  <c r="O11" i="10" s="1"/>
  <c r="P11" i="10" s="1"/>
  <c r="Q11" i="10" s="1"/>
  <c r="R11" i="10" s="1"/>
  <c r="S11" i="10" s="1"/>
  <c r="T11" i="10" s="1"/>
  <c r="U11" i="10" s="1"/>
  <c r="V11" i="10" s="1"/>
  <c r="W11" i="10" s="1"/>
  <c r="X11" i="10" s="1"/>
  <c r="Y11" i="10" s="1"/>
  <c r="Z11" i="10" s="1"/>
  <c r="AA11" i="10" s="1"/>
  <c r="AB11" i="10" s="1"/>
  <c r="AC11" i="10" s="1"/>
  <c r="K10" i="10"/>
  <c r="L10" i="10" s="1"/>
  <c r="J8" i="10"/>
  <c r="K8" i="10" s="1"/>
  <c r="L8" i="10" s="1"/>
  <c r="M8" i="10" s="1"/>
  <c r="N8" i="10" s="1"/>
  <c r="O8" i="10" s="1"/>
  <c r="P8" i="10" s="1"/>
  <c r="Q8" i="10" s="1"/>
  <c r="R8" i="10" s="1"/>
  <c r="S8" i="10" s="1"/>
  <c r="T8" i="10" s="1"/>
  <c r="U8" i="10" s="1"/>
  <c r="V8" i="10" s="1"/>
  <c r="W8" i="10" s="1"/>
  <c r="X8" i="10" s="1"/>
  <c r="Y8" i="10" s="1"/>
  <c r="Z8" i="10" s="1"/>
  <c r="AA8" i="10" s="1"/>
  <c r="AB8" i="10" s="1"/>
  <c r="AC8" i="10" s="1"/>
  <c r="J7" i="10"/>
  <c r="K7" i="10" s="1"/>
  <c r="L7" i="10" s="1"/>
  <c r="M7" i="10" s="1"/>
  <c r="N7" i="10" s="1"/>
  <c r="O7" i="10" s="1"/>
  <c r="P7" i="10" s="1"/>
  <c r="Q7" i="10" s="1"/>
  <c r="R7" i="10" s="1"/>
  <c r="S7" i="10" s="1"/>
  <c r="T7" i="10" s="1"/>
  <c r="U7" i="10" s="1"/>
  <c r="V7" i="10" s="1"/>
  <c r="W7" i="10" s="1"/>
  <c r="X7" i="10" s="1"/>
  <c r="Y7" i="10" s="1"/>
  <c r="Z7" i="10" s="1"/>
  <c r="AA7" i="10" s="1"/>
  <c r="AB7" i="10" s="1"/>
  <c r="AC7" i="10" s="1"/>
  <c r="I105" i="9"/>
  <c r="B94" i="9"/>
  <c r="B93" i="9"/>
  <c r="I83" i="9"/>
  <c r="B72" i="9"/>
  <c r="B71" i="9"/>
  <c r="J62" i="9"/>
  <c r="K62" i="9" s="1"/>
  <c r="L62" i="9" s="1"/>
  <c r="M62" i="9" s="1"/>
  <c r="N62" i="9" s="1"/>
  <c r="O62" i="9" s="1"/>
  <c r="P62" i="9" s="1"/>
  <c r="Q62" i="9" s="1"/>
  <c r="R62" i="9" s="1"/>
  <c r="S62" i="9" s="1"/>
  <c r="T62" i="9" s="1"/>
  <c r="U62" i="9" s="1"/>
  <c r="V62" i="9" s="1"/>
  <c r="W62" i="9" s="1"/>
  <c r="X62" i="9" s="1"/>
  <c r="Y62" i="9" s="1"/>
  <c r="Z62" i="9" s="1"/>
  <c r="AA62" i="9" s="1"/>
  <c r="AB62" i="9" s="1"/>
  <c r="AC62" i="9" s="1"/>
  <c r="J61" i="9"/>
  <c r="J67" i="9" s="1"/>
  <c r="K27" i="9"/>
  <c r="L27" i="9" s="1"/>
  <c r="M27" i="9" s="1"/>
  <c r="N27" i="9" s="1"/>
  <c r="J19" i="9"/>
  <c r="K18" i="9"/>
  <c r="L18" i="9" s="1"/>
  <c r="M18" i="9" s="1"/>
  <c r="N18" i="9" s="1"/>
  <c r="O18" i="9" s="1"/>
  <c r="P18" i="9" s="1"/>
  <c r="Q18" i="9" s="1"/>
  <c r="R18" i="9" s="1"/>
  <c r="S18" i="9" s="1"/>
  <c r="T18" i="9" s="1"/>
  <c r="U18" i="9" s="1"/>
  <c r="V18" i="9" s="1"/>
  <c r="W18" i="9" s="1"/>
  <c r="X18" i="9" s="1"/>
  <c r="Y18" i="9" s="1"/>
  <c r="Z18" i="9" s="1"/>
  <c r="AA18" i="9" s="1"/>
  <c r="AB18" i="9" s="1"/>
  <c r="AC18" i="9" s="1"/>
  <c r="K17" i="9"/>
  <c r="L17" i="9" s="1"/>
  <c r="M17" i="9" s="1"/>
  <c r="N17" i="9" s="1"/>
  <c r="O17" i="9" s="1"/>
  <c r="P17" i="9" s="1"/>
  <c r="Q17" i="9" s="1"/>
  <c r="R17" i="9" s="1"/>
  <c r="S17" i="9" s="1"/>
  <c r="T17" i="9" s="1"/>
  <c r="U17" i="9" s="1"/>
  <c r="V17" i="9" s="1"/>
  <c r="W17" i="9" s="1"/>
  <c r="X17" i="9" s="1"/>
  <c r="Y17" i="9" s="1"/>
  <c r="Z17" i="9" s="1"/>
  <c r="AA17" i="9" s="1"/>
  <c r="AB17" i="9" s="1"/>
  <c r="AC17" i="9" s="1"/>
  <c r="K16" i="9"/>
  <c r="L16" i="9" s="1"/>
  <c r="M16" i="9" s="1"/>
  <c r="J13" i="9"/>
  <c r="J30" i="9" s="1"/>
  <c r="J74" i="9" s="1"/>
  <c r="K11" i="9"/>
  <c r="L11" i="9" s="1"/>
  <c r="M11" i="9" s="1"/>
  <c r="N11" i="9" s="1"/>
  <c r="O11" i="9" s="1"/>
  <c r="P11" i="9" s="1"/>
  <c r="Q11" i="9" s="1"/>
  <c r="R11" i="9" s="1"/>
  <c r="S11" i="9" s="1"/>
  <c r="T11" i="9" s="1"/>
  <c r="U11" i="9" s="1"/>
  <c r="V11" i="9" s="1"/>
  <c r="W11" i="9" s="1"/>
  <c r="X11" i="9" s="1"/>
  <c r="Y11" i="9" s="1"/>
  <c r="Z11" i="9" s="1"/>
  <c r="AA11" i="9" s="1"/>
  <c r="AB11" i="9" s="1"/>
  <c r="AC11" i="9" s="1"/>
  <c r="K10" i="9"/>
  <c r="L10" i="9" s="1"/>
  <c r="J8" i="9"/>
  <c r="K8" i="9" s="1"/>
  <c r="L8" i="9" s="1"/>
  <c r="M8" i="9" s="1"/>
  <c r="N8" i="9" s="1"/>
  <c r="O8" i="9" s="1"/>
  <c r="P8" i="9" s="1"/>
  <c r="Q8" i="9" s="1"/>
  <c r="R8" i="9" s="1"/>
  <c r="S8" i="9" s="1"/>
  <c r="T8" i="9" s="1"/>
  <c r="U8" i="9" s="1"/>
  <c r="V8" i="9" s="1"/>
  <c r="W8" i="9" s="1"/>
  <c r="X8" i="9" s="1"/>
  <c r="Y8" i="9" s="1"/>
  <c r="Z8" i="9" s="1"/>
  <c r="AA8" i="9" s="1"/>
  <c r="AB8" i="9" s="1"/>
  <c r="AC8" i="9" s="1"/>
  <c r="J7" i="9"/>
  <c r="K7" i="9" s="1"/>
  <c r="L7" i="9" s="1"/>
  <c r="M7" i="9" s="1"/>
  <c r="N7" i="9" s="1"/>
  <c r="O7" i="9" s="1"/>
  <c r="P7" i="9" s="1"/>
  <c r="Q7" i="9" s="1"/>
  <c r="R7" i="9" s="1"/>
  <c r="S7" i="9" s="1"/>
  <c r="T7" i="9" s="1"/>
  <c r="U7" i="9" s="1"/>
  <c r="V7" i="9" s="1"/>
  <c r="W7" i="9" s="1"/>
  <c r="X7" i="9" s="1"/>
  <c r="Y7" i="9" s="1"/>
  <c r="Z7" i="9" s="1"/>
  <c r="AA7" i="9" s="1"/>
  <c r="AB7" i="9" s="1"/>
  <c r="AC7" i="9" s="1"/>
  <c r="I105" i="8"/>
  <c r="B94" i="8"/>
  <c r="B93" i="8"/>
  <c r="I83" i="8"/>
  <c r="B72" i="8"/>
  <c r="B71" i="8"/>
  <c r="J62" i="8"/>
  <c r="K62" i="8" s="1"/>
  <c r="L62" i="8" s="1"/>
  <c r="M62" i="8" s="1"/>
  <c r="N62" i="8" s="1"/>
  <c r="O62" i="8" s="1"/>
  <c r="P62" i="8" s="1"/>
  <c r="Q62" i="8" s="1"/>
  <c r="R62" i="8" s="1"/>
  <c r="S62" i="8" s="1"/>
  <c r="T62" i="8" s="1"/>
  <c r="U62" i="8" s="1"/>
  <c r="V62" i="8" s="1"/>
  <c r="W62" i="8" s="1"/>
  <c r="X62" i="8" s="1"/>
  <c r="Y62" i="8" s="1"/>
  <c r="Z62" i="8" s="1"/>
  <c r="AA62" i="8" s="1"/>
  <c r="AB62" i="8" s="1"/>
  <c r="AC62" i="8" s="1"/>
  <c r="J61" i="8"/>
  <c r="J67" i="8" s="1"/>
  <c r="K27" i="8"/>
  <c r="J19" i="8"/>
  <c r="J13" i="8"/>
  <c r="J30" i="8" s="1"/>
  <c r="K11" i="8"/>
  <c r="L11" i="8" s="1"/>
  <c r="M11" i="8" s="1"/>
  <c r="N11" i="8" s="1"/>
  <c r="O11" i="8" s="1"/>
  <c r="P11" i="8" s="1"/>
  <c r="Q11" i="8" s="1"/>
  <c r="R11" i="8" s="1"/>
  <c r="S11" i="8" s="1"/>
  <c r="T11" i="8" s="1"/>
  <c r="U11" i="8" s="1"/>
  <c r="V11" i="8" s="1"/>
  <c r="W11" i="8" s="1"/>
  <c r="X11" i="8" s="1"/>
  <c r="Y11" i="8" s="1"/>
  <c r="Z11" i="8" s="1"/>
  <c r="AA11" i="8" s="1"/>
  <c r="AB11" i="8" s="1"/>
  <c r="AC11" i="8" s="1"/>
  <c r="K10" i="8"/>
  <c r="L10" i="8" s="1"/>
  <c r="J8" i="8"/>
  <c r="K8" i="8" s="1"/>
  <c r="L8" i="8" s="1"/>
  <c r="M8" i="8" s="1"/>
  <c r="N8" i="8" s="1"/>
  <c r="O8" i="8" s="1"/>
  <c r="P8" i="8" s="1"/>
  <c r="Q8" i="8" s="1"/>
  <c r="R8" i="8" s="1"/>
  <c r="S8" i="8" s="1"/>
  <c r="T8" i="8" s="1"/>
  <c r="U8" i="8" s="1"/>
  <c r="V8" i="8" s="1"/>
  <c r="W8" i="8" s="1"/>
  <c r="X8" i="8" s="1"/>
  <c r="Y8" i="8" s="1"/>
  <c r="Z8" i="8" s="1"/>
  <c r="AA8" i="8" s="1"/>
  <c r="AB8" i="8" s="1"/>
  <c r="AC8" i="8" s="1"/>
  <c r="J7" i="8"/>
  <c r="K7" i="8" s="1"/>
  <c r="L7" i="8" s="1"/>
  <c r="M7" i="8" s="1"/>
  <c r="N7" i="8" s="1"/>
  <c r="O7" i="8" s="1"/>
  <c r="P7" i="8" s="1"/>
  <c r="Q7" i="8" s="1"/>
  <c r="R7" i="8" s="1"/>
  <c r="S7" i="8" s="1"/>
  <c r="T7" i="8" s="1"/>
  <c r="U7" i="8" s="1"/>
  <c r="V7" i="8" s="1"/>
  <c r="W7" i="8" s="1"/>
  <c r="X7" i="8" s="1"/>
  <c r="Y7" i="8" s="1"/>
  <c r="Z7" i="8" s="1"/>
  <c r="AA7" i="8" s="1"/>
  <c r="AB7" i="8" s="1"/>
  <c r="AC7" i="8" s="1"/>
  <c r="J62" i="6"/>
  <c r="K62" i="6" s="1"/>
  <c r="L62" i="6" s="1"/>
  <c r="M62" i="6" s="1"/>
  <c r="N62" i="6" s="1"/>
  <c r="O62" i="6" s="1"/>
  <c r="P62" i="6" s="1"/>
  <c r="Q62" i="6" s="1"/>
  <c r="R62" i="6" s="1"/>
  <c r="S62" i="6" s="1"/>
  <c r="T62" i="6" s="1"/>
  <c r="U62" i="6" s="1"/>
  <c r="V62" i="6" s="1"/>
  <c r="W62" i="6" s="1"/>
  <c r="X62" i="6" s="1"/>
  <c r="Y62" i="6" s="1"/>
  <c r="Z62" i="6" s="1"/>
  <c r="AA62" i="6" s="1"/>
  <c r="AB62" i="6" s="1"/>
  <c r="AC62" i="6" s="1"/>
  <c r="J61" i="6"/>
  <c r="K61" i="6" s="1"/>
  <c r="L61" i="6" s="1"/>
  <c r="M61" i="6" s="1"/>
  <c r="N61" i="6" s="1"/>
  <c r="O61" i="6" s="1"/>
  <c r="P61" i="6" s="1"/>
  <c r="Q61" i="6" s="1"/>
  <c r="R61" i="6" s="1"/>
  <c r="S61" i="6" s="1"/>
  <c r="T61" i="6" s="1"/>
  <c r="U61" i="6" s="1"/>
  <c r="V61" i="6" s="1"/>
  <c r="W61" i="6" s="1"/>
  <c r="X61" i="6" s="1"/>
  <c r="K27" i="6"/>
  <c r="K18" i="6"/>
  <c r="L18" i="6" s="1"/>
  <c r="M18" i="6" s="1"/>
  <c r="N18" i="6" s="1"/>
  <c r="O18" i="6" s="1"/>
  <c r="P18" i="6" s="1"/>
  <c r="Q18" i="6" s="1"/>
  <c r="R18" i="6" s="1"/>
  <c r="S18" i="6" s="1"/>
  <c r="T18" i="6" s="1"/>
  <c r="U18" i="6" s="1"/>
  <c r="V18" i="6" s="1"/>
  <c r="W18" i="6" s="1"/>
  <c r="X18" i="6" s="1"/>
  <c r="Y18" i="6" s="1"/>
  <c r="Z18" i="6" s="1"/>
  <c r="AA18" i="6" s="1"/>
  <c r="AB18" i="6" s="1"/>
  <c r="AC18" i="6" s="1"/>
  <c r="K17" i="6"/>
  <c r="L17" i="6" s="1"/>
  <c r="M17" i="6" s="1"/>
  <c r="N17" i="6" s="1"/>
  <c r="O17" i="6" s="1"/>
  <c r="P17" i="6" s="1"/>
  <c r="Q17" i="6" s="1"/>
  <c r="R17" i="6" s="1"/>
  <c r="S17" i="6" s="1"/>
  <c r="T17" i="6" s="1"/>
  <c r="U17" i="6" s="1"/>
  <c r="V17" i="6" s="1"/>
  <c r="W17" i="6" s="1"/>
  <c r="X17" i="6" s="1"/>
  <c r="Y17" i="6" s="1"/>
  <c r="Z17" i="6" s="1"/>
  <c r="AA17" i="6" s="1"/>
  <c r="AB17" i="6" s="1"/>
  <c r="AC17" i="6" s="1"/>
  <c r="K16" i="6"/>
  <c r="L16" i="6" s="1"/>
  <c r="J19" i="6"/>
  <c r="J15" i="6" s="1"/>
  <c r="K11" i="6"/>
  <c r="L11" i="6" s="1"/>
  <c r="M11" i="6" s="1"/>
  <c r="N11" i="6" s="1"/>
  <c r="O11" i="6" s="1"/>
  <c r="P11" i="6" s="1"/>
  <c r="Q11" i="6" s="1"/>
  <c r="R11" i="6" s="1"/>
  <c r="S11" i="6" s="1"/>
  <c r="T11" i="6" s="1"/>
  <c r="U11" i="6" s="1"/>
  <c r="V11" i="6" s="1"/>
  <c r="W11" i="6" s="1"/>
  <c r="X11" i="6" s="1"/>
  <c r="Y11" i="6" s="1"/>
  <c r="Z11" i="6" s="1"/>
  <c r="AA11" i="6" s="1"/>
  <c r="AB11" i="6" s="1"/>
  <c r="AC11" i="6" s="1"/>
  <c r="K10" i="6"/>
  <c r="L10" i="6" s="1"/>
  <c r="J13" i="6"/>
  <c r="J12" i="6" s="1"/>
  <c r="J8" i="6"/>
  <c r="K8" i="6" s="1"/>
  <c r="L8" i="6" s="1"/>
  <c r="M8" i="6" s="1"/>
  <c r="N8" i="6" s="1"/>
  <c r="O8" i="6" s="1"/>
  <c r="P8" i="6" s="1"/>
  <c r="Q8" i="6" s="1"/>
  <c r="R8" i="6" s="1"/>
  <c r="S8" i="6" s="1"/>
  <c r="T8" i="6" s="1"/>
  <c r="U8" i="6" s="1"/>
  <c r="V8" i="6" s="1"/>
  <c r="W8" i="6" s="1"/>
  <c r="X8" i="6" s="1"/>
  <c r="Y8" i="6" s="1"/>
  <c r="Z8" i="6" s="1"/>
  <c r="AA8" i="6" s="1"/>
  <c r="AB8" i="6" s="1"/>
  <c r="AC8" i="6" s="1"/>
  <c r="J7" i="6"/>
  <c r="K7" i="6" s="1"/>
  <c r="L7" i="6" s="1"/>
  <c r="M7" i="6" s="1"/>
  <c r="N7" i="6" s="1"/>
  <c r="O7" i="6" s="1"/>
  <c r="P7" i="6" s="1"/>
  <c r="Q7" i="6" s="1"/>
  <c r="R7" i="6" s="1"/>
  <c r="S7" i="6" s="1"/>
  <c r="T7" i="6" s="1"/>
  <c r="U7" i="6" s="1"/>
  <c r="V7" i="6" s="1"/>
  <c r="W7" i="6" s="1"/>
  <c r="X7" i="6" s="1"/>
  <c r="Y7" i="6" s="1"/>
  <c r="Z7" i="6" s="1"/>
  <c r="AA7" i="6" s="1"/>
  <c r="AB7" i="6" s="1"/>
  <c r="AC7" i="6" s="1"/>
  <c r="I103" i="5"/>
  <c r="J103" i="5" s="1"/>
  <c r="K103" i="5" s="1"/>
  <c r="L103" i="5" s="1"/>
  <c r="M103" i="5" s="1"/>
  <c r="N103" i="5" s="1"/>
  <c r="O103" i="5" s="1"/>
  <c r="P103" i="5" s="1"/>
  <c r="Q103" i="5" s="1"/>
  <c r="R103" i="5" s="1"/>
  <c r="S103" i="5" s="1"/>
  <c r="T103" i="5" s="1"/>
  <c r="U103" i="5" s="1"/>
  <c r="V103" i="5" s="1"/>
  <c r="W103" i="5" s="1"/>
  <c r="X103" i="5" s="1"/>
  <c r="Y103" i="5" s="1"/>
  <c r="Z103" i="5" s="1"/>
  <c r="AA103" i="5" s="1"/>
  <c r="AB103" i="5" s="1"/>
  <c r="AC103" i="5" s="1"/>
  <c r="AD103" i="5" s="1"/>
  <c r="AE103" i="5" s="1"/>
  <c r="AF103" i="5" s="1"/>
  <c r="AG103" i="5" s="1"/>
  <c r="AH103" i="5" s="1"/>
  <c r="AI103" i="5" s="1"/>
  <c r="I102" i="5"/>
  <c r="J102" i="5" s="1"/>
  <c r="K102" i="5" s="1"/>
  <c r="L102" i="5" s="1"/>
  <c r="M102" i="5" s="1"/>
  <c r="N102" i="5" s="1"/>
  <c r="O102" i="5" s="1"/>
  <c r="P102" i="5" s="1"/>
  <c r="Q102" i="5" s="1"/>
  <c r="R102" i="5" s="1"/>
  <c r="S102" i="5" s="1"/>
  <c r="T102" i="5" s="1"/>
  <c r="U102" i="5" s="1"/>
  <c r="V102" i="5" s="1"/>
  <c r="W102" i="5" s="1"/>
  <c r="X102" i="5" s="1"/>
  <c r="Y102" i="5" s="1"/>
  <c r="Z102" i="5" s="1"/>
  <c r="AA102" i="5" s="1"/>
  <c r="AB102" i="5" s="1"/>
  <c r="AC102" i="5" s="1"/>
  <c r="AD102" i="5" s="1"/>
  <c r="AE102" i="5" s="1"/>
  <c r="AF102" i="5" s="1"/>
  <c r="AG102" i="5" s="1"/>
  <c r="AH102" i="5" s="1"/>
  <c r="AI102" i="5" s="1"/>
  <c r="J29" i="5"/>
  <c r="K29" i="5" s="1"/>
  <c r="L29" i="5" s="1"/>
  <c r="M29" i="5" s="1"/>
  <c r="N29" i="5" s="1"/>
  <c r="O29" i="5" s="1"/>
  <c r="P29" i="5" s="1"/>
  <c r="Q29" i="5" s="1"/>
  <c r="R29" i="5" s="1"/>
  <c r="S29" i="5" s="1"/>
  <c r="T29" i="5" s="1"/>
  <c r="U29" i="5" s="1"/>
  <c r="V29" i="5" s="1"/>
  <c r="W29" i="5" s="1"/>
  <c r="X29" i="5" s="1"/>
  <c r="Y29" i="5" s="1"/>
  <c r="Z29" i="5" s="1"/>
  <c r="AA29" i="5" s="1"/>
  <c r="AB29" i="5" s="1"/>
  <c r="AC29" i="5" s="1"/>
  <c r="AD29" i="5" s="1"/>
  <c r="AE29" i="5" s="1"/>
  <c r="AF29" i="5" s="1"/>
  <c r="AG29" i="5" s="1"/>
  <c r="AH29" i="5" s="1"/>
  <c r="AI29" i="5" s="1"/>
  <c r="J28" i="5"/>
  <c r="K28" i="5" s="1"/>
  <c r="L28" i="5" s="1"/>
  <c r="M28" i="5" s="1"/>
  <c r="N28" i="5" s="1"/>
  <c r="O28" i="5" s="1"/>
  <c r="P28" i="5" s="1"/>
  <c r="Q28" i="5" s="1"/>
  <c r="R28" i="5" s="1"/>
  <c r="S28" i="5" s="1"/>
  <c r="T28" i="5" s="1"/>
  <c r="U28" i="5" s="1"/>
  <c r="V28" i="5" s="1"/>
  <c r="W28" i="5" s="1"/>
  <c r="X28" i="5" s="1"/>
  <c r="Y28" i="5" s="1"/>
  <c r="Z28" i="5" s="1"/>
  <c r="AA28" i="5" s="1"/>
  <c r="AB28" i="5" s="1"/>
  <c r="AC28" i="5" s="1"/>
  <c r="AD28" i="5" s="1"/>
  <c r="AE28" i="5" s="1"/>
  <c r="AF28" i="5" s="1"/>
  <c r="AG28" i="5" s="1"/>
  <c r="AH28" i="5" s="1"/>
  <c r="AI28" i="5" s="1"/>
  <c r="I105" i="6"/>
  <c r="B94" i="6"/>
  <c r="B93" i="6"/>
  <c r="I83" i="6"/>
  <c r="B72" i="6"/>
  <c r="B71" i="6"/>
  <c r="I72" i="10" l="1"/>
  <c r="J68" i="8"/>
  <c r="J67" i="6"/>
  <c r="K67" i="6" s="1"/>
  <c r="L67" i="6" s="1"/>
  <c r="M67" i="6" s="1"/>
  <c r="N67" i="6" s="1"/>
  <c r="O67" i="6" s="1"/>
  <c r="P67" i="6" s="1"/>
  <c r="Q67" i="6" s="1"/>
  <c r="R67" i="6" s="1"/>
  <c r="S67" i="6" s="1"/>
  <c r="T67" i="6" s="1"/>
  <c r="U67" i="6" s="1"/>
  <c r="V67" i="6" s="1"/>
  <c r="W67" i="6" s="1"/>
  <c r="X67" i="6" s="1"/>
  <c r="I93" i="6"/>
  <c r="R101" i="10"/>
  <c r="AA101" i="10"/>
  <c r="AC101" i="10"/>
  <c r="AB101" i="10"/>
  <c r="K102" i="10"/>
  <c r="S101" i="10"/>
  <c r="W102" i="10"/>
  <c r="J102" i="10"/>
  <c r="Q101" i="10"/>
  <c r="T102" i="10"/>
  <c r="U102" i="10"/>
  <c r="P101" i="10"/>
  <c r="V102" i="10"/>
  <c r="O101" i="10"/>
  <c r="N101" i="10"/>
  <c r="U101" i="9"/>
  <c r="S101" i="9"/>
  <c r="X102" i="9"/>
  <c r="T101" i="9"/>
  <c r="L102" i="9"/>
  <c r="M102" i="9"/>
  <c r="Y102" i="9"/>
  <c r="J90" i="6"/>
  <c r="K90" i="6" s="1"/>
  <c r="L90" i="6" s="1"/>
  <c r="M90" i="6" s="1"/>
  <c r="N90" i="6" s="1"/>
  <c r="O90" i="6" s="1"/>
  <c r="P90" i="6" s="1"/>
  <c r="Q90" i="6" s="1"/>
  <c r="R90" i="6" s="1"/>
  <c r="S90" i="6" s="1"/>
  <c r="T90" i="6" s="1"/>
  <c r="U90" i="6" s="1"/>
  <c r="V90" i="6" s="1"/>
  <c r="W90" i="6" s="1"/>
  <c r="X90" i="6" s="1"/>
  <c r="N102" i="8"/>
  <c r="K101" i="8"/>
  <c r="O102" i="8"/>
  <c r="P102" i="8"/>
  <c r="S101" i="8"/>
  <c r="X102" i="8"/>
  <c r="M102" i="8"/>
  <c r="T101" i="8"/>
  <c r="Y102" i="8"/>
  <c r="J102" i="8"/>
  <c r="L101" i="8"/>
  <c r="R101" i="8"/>
  <c r="U101" i="8"/>
  <c r="Z102" i="8"/>
  <c r="V101" i="8"/>
  <c r="AA102" i="8"/>
  <c r="J101" i="8"/>
  <c r="W101" i="8"/>
  <c r="AB102" i="8"/>
  <c r="K102" i="8"/>
  <c r="AC102" i="8"/>
  <c r="L102" i="8"/>
  <c r="W102" i="8"/>
  <c r="I94" i="8"/>
  <c r="J89" i="8"/>
  <c r="J93" i="8" s="1"/>
  <c r="J102" i="6"/>
  <c r="AB101" i="6"/>
  <c r="P101" i="6"/>
  <c r="U102" i="6"/>
  <c r="AA101" i="6"/>
  <c r="J90" i="10"/>
  <c r="J94" i="10" s="1"/>
  <c r="J102" i="9"/>
  <c r="S102" i="6"/>
  <c r="Z101" i="6"/>
  <c r="N101" i="6"/>
  <c r="W102" i="9"/>
  <c r="K102" i="9"/>
  <c r="R101" i="9"/>
  <c r="V102" i="9"/>
  <c r="AC101" i="9"/>
  <c r="Q101" i="9"/>
  <c r="AC102" i="6"/>
  <c r="Q102" i="6"/>
  <c r="X101" i="6"/>
  <c r="L101" i="6"/>
  <c r="S102" i="10"/>
  <c r="Z101" i="10"/>
  <c r="AB101" i="9"/>
  <c r="J67" i="10"/>
  <c r="AB102" i="6"/>
  <c r="P102" i="6"/>
  <c r="W101" i="6"/>
  <c r="K101" i="6"/>
  <c r="R102" i="10"/>
  <c r="Y101" i="10"/>
  <c r="M101" i="10"/>
  <c r="T102" i="9"/>
  <c r="AA101" i="9"/>
  <c r="O101" i="9"/>
  <c r="V102" i="8"/>
  <c r="AC101" i="8"/>
  <c r="Q101" i="8"/>
  <c r="R102" i="6"/>
  <c r="U102" i="9"/>
  <c r="P101" i="9"/>
  <c r="AA102" i="6"/>
  <c r="O102" i="6"/>
  <c r="V101" i="6"/>
  <c r="AC102" i="10"/>
  <c r="Q102" i="10"/>
  <c r="X101" i="10"/>
  <c r="L101" i="10"/>
  <c r="S102" i="9"/>
  <c r="Z101" i="9"/>
  <c r="N101" i="9"/>
  <c r="U102" i="8"/>
  <c r="AB101" i="8"/>
  <c r="P101" i="8"/>
  <c r="Y101" i="6"/>
  <c r="M101" i="6"/>
  <c r="Z102" i="6"/>
  <c r="N102" i="6"/>
  <c r="U101" i="6"/>
  <c r="AB102" i="10"/>
  <c r="P102" i="10"/>
  <c r="W101" i="10"/>
  <c r="K101" i="10"/>
  <c r="R102" i="9"/>
  <c r="Y101" i="9"/>
  <c r="M101" i="9"/>
  <c r="T102" i="8"/>
  <c r="AA101" i="8"/>
  <c r="O101" i="8"/>
  <c r="J68" i="6"/>
  <c r="K68" i="6" s="1"/>
  <c r="L68" i="6" s="1"/>
  <c r="M68" i="6" s="1"/>
  <c r="N68" i="6" s="1"/>
  <c r="O68" i="6" s="1"/>
  <c r="P68" i="6" s="1"/>
  <c r="Q68" i="6" s="1"/>
  <c r="R68" i="6" s="1"/>
  <c r="S68" i="6" s="1"/>
  <c r="T68" i="6" s="1"/>
  <c r="U68" i="6" s="1"/>
  <c r="V68" i="6" s="1"/>
  <c r="W68" i="6" s="1"/>
  <c r="X68" i="6" s="1"/>
  <c r="Y68" i="6" s="1"/>
  <c r="Z68" i="6" s="1"/>
  <c r="AA68" i="6" s="1"/>
  <c r="AB68" i="6" s="1"/>
  <c r="AC68" i="6" s="1"/>
  <c r="J101" i="6"/>
  <c r="Y102" i="6"/>
  <c r="M102" i="6"/>
  <c r="T101" i="6"/>
  <c r="AA102" i="10"/>
  <c r="O102" i="10"/>
  <c r="V101" i="10"/>
  <c r="AC102" i="9"/>
  <c r="Q102" i="9"/>
  <c r="X101" i="9"/>
  <c r="L101" i="9"/>
  <c r="S102" i="8"/>
  <c r="Z101" i="8"/>
  <c r="N101" i="8"/>
  <c r="J89" i="6"/>
  <c r="K89" i="6" s="1"/>
  <c r="L89" i="6" s="1"/>
  <c r="M89" i="6" s="1"/>
  <c r="N89" i="6" s="1"/>
  <c r="O89" i="6" s="1"/>
  <c r="P89" i="6" s="1"/>
  <c r="Q89" i="6" s="1"/>
  <c r="R89" i="6" s="1"/>
  <c r="S89" i="6" s="1"/>
  <c r="T89" i="6" s="1"/>
  <c r="U89" i="6" s="1"/>
  <c r="V89" i="6" s="1"/>
  <c r="W89" i="6" s="1"/>
  <c r="X89" i="6" s="1"/>
  <c r="Y89" i="6" s="1"/>
  <c r="Z89" i="6" s="1"/>
  <c r="AA89" i="6" s="1"/>
  <c r="AB89" i="6" s="1"/>
  <c r="AC89" i="6" s="1"/>
  <c r="J101" i="10"/>
  <c r="X102" i="6"/>
  <c r="L102" i="6"/>
  <c r="S101" i="6"/>
  <c r="Z102" i="10"/>
  <c r="N102" i="10"/>
  <c r="U101" i="10"/>
  <c r="AB102" i="9"/>
  <c r="P102" i="9"/>
  <c r="W101" i="9"/>
  <c r="K101" i="9"/>
  <c r="R102" i="8"/>
  <c r="Y101" i="8"/>
  <c r="M101" i="8"/>
  <c r="T102" i="6"/>
  <c r="O101" i="6"/>
  <c r="J89" i="10"/>
  <c r="J93" i="10" s="1"/>
  <c r="J101" i="9"/>
  <c r="W102" i="6"/>
  <c r="K102" i="6"/>
  <c r="R101" i="6"/>
  <c r="Y102" i="10"/>
  <c r="M102" i="10"/>
  <c r="T101" i="10"/>
  <c r="AA102" i="9"/>
  <c r="O102" i="9"/>
  <c r="V101" i="9"/>
  <c r="Q102" i="8"/>
  <c r="X101" i="8"/>
  <c r="V102" i="6"/>
  <c r="AC101" i="6"/>
  <c r="X102" i="10"/>
  <c r="L102" i="10"/>
  <c r="Z102" i="9"/>
  <c r="N102" i="9"/>
  <c r="I94" i="10"/>
  <c r="I94" i="6"/>
  <c r="I93" i="8"/>
  <c r="J90" i="9"/>
  <c r="J89" i="9"/>
  <c r="J90" i="8"/>
  <c r="I93" i="10"/>
  <c r="I71" i="6"/>
  <c r="K13" i="9"/>
  <c r="K12" i="9" s="1"/>
  <c r="J12" i="10"/>
  <c r="J12" i="8"/>
  <c r="I84" i="8"/>
  <c r="K19" i="8"/>
  <c r="J12" i="9"/>
  <c r="K61" i="8"/>
  <c r="K19" i="10"/>
  <c r="K15" i="10" s="1"/>
  <c r="K13" i="8"/>
  <c r="K12" i="8" s="1"/>
  <c r="L27" i="8"/>
  <c r="M27" i="8" s="1"/>
  <c r="N27" i="8" s="1"/>
  <c r="K61" i="10"/>
  <c r="K19" i="9"/>
  <c r="J79" i="8"/>
  <c r="N27" i="10"/>
  <c r="I71" i="10"/>
  <c r="J104" i="10"/>
  <c r="J82" i="10"/>
  <c r="J96" i="10"/>
  <c r="J74" i="10"/>
  <c r="M10" i="10"/>
  <c r="L13" i="10"/>
  <c r="M16" i="10"/>
  <c r="L18" i="10"/>
  <c r="M18" i="10" s="1"/>
  <c r="N18" i="10" s="1"/>
  <c r="O18" i="10" s="1"/>
  <c r="P18" i="10" s="1"/>
  <c r="Q18" i="10" s="1"/>
  <c r="R18" i="10" s="1"/>
  <c r="S18" i="10" s="1"/>
  <c r="T18" i="10" s="1"/>
  <c r="U18" i="10" s="1"/>
  <c r="V18" i="10" s="1"/>
  <c r="W18" i="10" s="1"/>
  <c r="X18" i="10" s="1"/>
  <c r="Y18" i="10" s="1"/>
  <c r="Z18" i="10" s="1"/>
  <c r="AA18" i="10" s="1"/>
  <c r="AB18" i="10" s="1"/>
  <c r="AC18" i="10" s="1"/>
  <c r="I84" i="10"/>
  <c r="I106" i="10"/>
  <c r="K13" i="10"/>
  <c r="M19" i="9"/>
  <c r="I71" i="9"/>
  <c r="N16" i="9"/>
  <c r="J79" i="9"/>
  <c r="M10" i="9"/>
  <c r="L13" i="9"/>
  <c r="O27" i="9"/>
  <c r="J104" i="9"/>
  <c r="J82" i="9"/>
  <c r="J96" i="9"/>
  <c r="L19" i="9"/>
  <c r="I97" i="9"/>
  <c r="J15" i="9"/>
  <c r="I84" i="9"/>
  <c r="I106" i="9"/>
  <c r="K61" i="9"/>
  <c r="K68" i="9" s="1"/>
  <c r="J80" i="9"/>
  <c r="J104" i="8"/>
  <c r="J82" i="8"/>
  <c r="J74" i="8"/>
  <c r="J96" i="8"/>
  <c r="L19" i="8"/>
  <c r="L15" i="8" s="1"/>
  <c r="M19" i="8"/>
  <c r="M10" i="8"/>
  <c r="L13" i="8"/>
  <c r="I71" i="8"/>
  <c r="J15" i="8"/>
  <c r="I106" i="8"/>
  <c r="L61" i="8"/>
  <c r="Y61" i="6"/>
  <c r="Z61" i="6" s="1"/>
  <c r="AA61" i="6" s="1"/>
  <c r="AB61" i="6" s="1"/>
  <c r="AC61" i="6" s="1"/>
  <c r="J30" i="6"/>
  <c r="L27" i="6"/>
  <c r="M16" i="6"/>
  <c r="M19" i="6" s="1"/>
  <c r="M15" i="6" s="1"/>
  <c r="K19" i="6"/>
  <c r="K15" i="6" s="1"/>
  <c r="L19" i="6"/>
  <c r="L15" i="6" s="1"/>
  <c r="M10" i="6"/>
  <c r="N10" i="6" s="1"/>
  <c r="L13" i="6"/>
  <c r="L12" i="6" s="1"/>
  <c r="K13" i="6"/>
  <c r="K12" i="6" s="1"/>
  <c r="I84" i="6"/>
  <c r="I72" i="6"/>
  <c r="I106" i="6"/>
  <c r="I97" i="6" l="1"/>
  <c r="I98" i="6" s="1"/>
  <c r="K30" i="9"/>
  <c r="K74" i="9" s="1"/>
  <c r="J80" i="6"/>
  <c r="Y67" i="6"/>
  <c r="Z67" i="6" s="1"/>
  <c r="AA67" i="6" s="1"/>
  <c r="AB67" i="6" s="1"/>
  <c r="AC67" i="6" s="1"/>
  <c r="J94" i="6"/>
  <c r="I97" i="8"/>
  <c r="I98" i="8" s="1"/>
  <c r="I97" i="10"/>
  <c r="J93" i="6"/>
  <c r="K67" i="10"/>
  <c r="K79" i="10" s="1"/>
  <c r="K90" i="8"/>
  <c r="L90" i="8" s="1"/>
  <c r="K89" i="10"/>
  <c r="L89" i="10" s="1"/>
  <c r="M89" i="10" s="1"/>
  <c r="K90" i="10"/>
  <c r="K94" i="10" s="1"/>
  <c r="K89" i="9"/>
  <c r="K93" i="9" s="1"/>
  <c r="K90" i="9"/>
  <c r="K94" i="9" s="1"/>
  <c r="K68" i="8"/>
  <c r="L68" i="8" s="1"/>
  <c r="K67" i="8"/>
  <c r="L67" i="8" s="1"/>
  <c r="Y90" i="6"/>
  <c r="Z90" i="6" s="1"/>
  <c r="AA90" i="6" s="1"/>
  <c r="AB90" i="6" s="1"/>
  <c r="AC90" i="6" s="1"/>
  <c r="K89" i="8"/>
  <c r="L89" i="8" s="1"/>
  <c r="K68" i="10"/>
  <c r="K72" i="10" s="1"/>
  <c r="K67" i="9"/>
  <c r="J94" i="9"/>
  <c r="J93" i="9"/>
  <c r="J94" i="8"/>
  <c r="K82" i="9"/>
  <c r="K15" i="9"/>
  <c r="Y80" i="6"/>
  <c r="M15" i="9"/>
  <c r="M15" i="8"/>
  <c r="K15" i="8"/>
  <c r="J71" i="8"/>
  <c r="K104" i="9"/>
  <c r="K96" i="9"/>
  <c r="L61" i="10"/>
  <c r="M61" i="10" s="1"/>
  <c r="G102" i="10"/>
  <c r="G101" i="9"/>
  <c r="J96" i="6"/>
  <c r="J74" i="6"/>
  <c r="J82" i="6"/>
  <c r="J104" i="6"/>
  <c r="L15" i="9"/>
  <c r="G102" i="8"/>
  <c r="K30" i="8"/>
  <c r="M19" i="10"/>
  <c r="M15" i="10" s="1"/>
  <c r="N16" i="10"/>
  <c r="L19" i="10"/>
  <c r="L15" i="10" s="1"/>
  <c r="J71" i="10"/>
  <c r="J72" i="10"/>
  <c r="K12" i="10"/>
  <c r="K30" i="10"/>
  <c r="G101" i="10"/>
  <c r="J80" i="10"/>
  <c r="J79" i="10"/>
  <c r="I75" i="10"/>
  <c r="O27" i="10"/>
  <c r="L30" i="10"/>
  <c r="L12" i="10"/>
  <c r="M13" i="10"/>
  <c r="N10" i="10"/>
  <c r="I98" i="10"/>
  <c r="K80" i="9"/>
  <c r="L61" i="9"/>
  <c r="L68" i="9" s="1"/>
  <c r="I75" i="9"/>
  <c r="I98" i="9"/>
  <c r="G102" i="9"/>
  <c r="L30" i="9"/>
  <c r="L12" i="9"/>
  <c r="M13" i="9"/>
  <c r="N10" i="9"/>
  <c r="P27" i="9"/>
  <c r="J71" i="9"/>
  <c r="J72" i="9"/>
  <c r="O16" i="9"/>
  <c r="N19" i="9"/>
  <c r="N15" i="9" s="1"/>
  <c r="O27" i="8"/>
  <c r="I75" i="8"/>
  <c r="G101" i="8"/>
  <c r="K80" i="8"/>
  <c r="J72" i="8"/>
  <c r="J80" i="8"/>
  <c r="K79" i="8"/>
  <c r="L12" i="8"/>
  <c r="L30" i="8"/>
  <c r="M61" i="8"/>
  <c r="M13" i="8"/>
  <c r="N10" i="8"/>
  <c r="N19" i="8"/>
  <c r="N15" i="8" s="1"/>
  <c r="M13" i="6"/>
  <c r="M12" i="6" s="1"/>
  <c r="M27" i="6"/>
  <c r="L30" i="6"/>
  <c r="K30" i="6"/>
  <c r="Y72" i="6"/>
  <c r="AA80" i="6"/>
  <c r="N16" i="6"/>
  <c r="O10" i="6"/>
  <c r="N13" i="6"/>
  <c r="N12" i="6" s="1"/>
  <c r="J71" i="6"/>
  <c r="G102" i="6"/>
  <c r="J79" i="6"/>
  <c r="I75" i="6"/>
  <c r="G101" i="6"/>
  <c r="J72" i="6"/>
  <c r="M89" i="8" l="1"/>
  <c r="K94" i="8"/>
  <c r="K93" i="8"/>
  <c r="M67" i="8"/>
  <c r="M79" i="8" s="1"/>
  <c r="M68" i="8"/>
  <c r="L90" i="9"/>
  <c r="L94" i="9" s="1"/>
  <c r="Y94" i="6"/>
  <c r="L89" i="9"/>
  <c r="L93" i="9" s="1"/>
  <c r="K93" i="10"/>
  <c r="K71" i="8"/>
  <c r="L90" i="10"/>
  <c r="M90" i="10" s="1"/>
  <c r="N89" i="10"/>
  <c r="M90" i="8"/>
  <c r="L67" i="9"/>
  <c r="L67" i="10"/>
  <c r="M67" i="10" s="1"/>
  <c r="N67" i="10" s="1"/>
  <c r="L68" i="10"/>
  <c r="M68" i="10" s="1"/>
  <c r="L94" i="8"/>
  <c r="K80" i="10"/>
  <c r="Z94" i="6"/>
  <c r="L80" i="8"/>
  <c r="K96" i="6"/>
  <c r="K82" i="6"/>
  <c r="K104" i="6"/>
  <c r="K74" i="6"/>
  <c r="L96" i="6"/>
  <c r="L82" i="6"/>
  <c r="L74" i="6"/>
  <c r="L104" i="6"/>
  <c r="K104" i="8"/>
  <c r="K82" i="8"/>
  <c r="K96" i="8"/>
  <c r="K74" i="8"/>
  <c r="O16" i="10"/>
  <c r="N19" i="10"/>
  <c r="P27" i="10"/>
  <c r="L93" i="10"/>
  <c r="N61" i="10"/>
  <c r="K104" i="10"/>
  <c r="K82" i="10"/>
  <c r="K96" i="10"/>
  <c r="K74" i="10"/>
  <c r="L104" i="10"/>
  <c r="L82" i="10"/>
  <c r="L96" i="10"/>
  <c r="L74" i="10"/>
  <c r="N13" i="10"/>
  <c r="O10" i="10"/>
  <c r="M12" i="10"/>
  <c r="M30" i="10"/>
  <c r="K71" i="10"/>
  <c r="I76" i="10"/>
  <c r="I76" i="9"/>
  <c r="P16" i="9"/>
  <c r="O19" i="9"/>
  <c r="O15" i="9" s="1"/>
  <c r="L104" i="9"/>
  <c r="L82" i="9"/>
  <c r="L96" i="9"/>
  <c r="L74" i="9"/>
  <c r="K71" i="9"/>
  <c r="Q27" i="9"/>
  <c r="N13" i="9"/>
  <c r="O10" i="9"/>
  <c r="M61" i="9"/>
  <c r="M68" i="9" s="1"/>
  <c r="L79" i="9"/>
  <c r="L80" i="9"/>
  <c r="K79" i="9"/>
  <c r="M12" i="9"/>
  <c r="M30" i="9"/>
  <c r="K72" i="9"/>
  <c r="I76" i="8"/>
  <c r="N13" i="8"/>
  <c r="O10" i="8"/>
  <c r="P27" i="8"/>
  <c r="L71" i="8"/>
  <c r="K72" i="8"/>
  <c r="M12" i="8"/>
  <c r="M30" i="8"/>
  <c r="N61" i="8"/>
  <c r="N89" i="8" s="1"/>
  <c r="L79" i="8"/>
  <c r="O19" i="8"/>
  <c r="O15" i="8" s="1"/>
  <c r="L93" i="8"/>
  <c r="L104" i="8"/>
  <c r="L82" i="8"/>
  <c r="L96" i="8"/>
  <c r="L74" i="8"/>
  <c r="N27" i="6"/>
  <c r="M30" i="6"/>
  <c r="Z80" i="6"/>
  <c r="Z72" i="6"/>
  <c r="O16" i="6"/>
  <c r="N19" i="6"/>
  <c r="N15" i="6" s="1"/>
  <c r="O13" i="6"/>
  <c r="O12" i="6" s="1"/>
  <c r="P10" i="6"/>
  <c r="L79" i="6"/>
  <c r="K71" i="6"/>
  <c r="K79" i="6"/>
  <c r="K94" i="6"/>
  <c r="L80" i="6"/>
  <c r="K72" i="6"/>
  <c r="K80" i="6"/>
  <c r="AA72" i="6"/>
  <c r="I76" i="6"/>
  <c r="K93" i="6"/>
  <c r="N90" i="8" l="1"/>
  <c r="L94" i="10"/>
  <c r="N90" i="10"/>
  <c r="O90" i="10" s="1"/>
  <c r="L80" i="10"/>
  <c r="M89" i="9"/>
  <c r="M94" i="8"/>
  <c r="L79" i="10"/>
  <c r="M90" i="9"/>
  <c r="M94" i="9" s="1"/>
  <c r="N68" i="8"/>
  <c r="O68" i="8" s="1"/>
  <c r="N68" i="10"/>
  <c r="O68" i="10" s="1"/>
  <c r="N67" i="8"/>
  <c r="N79" i="8" s="1"/>
  <c r="M67" i="9"/>
  <c r="N67" i="9" s="1"/>
  <c r="L72" i="10"/>
  <c r="AB94" i="6"/>
  <c r="M80" i="10"/>
  <c r="L72" i="8"/>
  <c r="M80" i="8"/>
  <c r="M94" i="10"/>
  <c r="M93" i="10"/>
  <c r="L71" i="10"/>
  <c r="M79" i="10"/>
  <c r="M74" i="6"/>
  <c r="M82" i="6"/>
  <c r="M96" i="6"/>
  <c r="M104" i="6"/>
  <c r="Q27" i="10"/>
  <c r="P16" i="10"/>
  <c r="O19" i="10"/>
  <c r="M96" i="10"/>
  <c r="M74" i="10"/>
  <c r="M82" i="10"/>
  <c r="M104" i="10"/>
  <c r="N15" i="10"/>
  <c r="P10" i="10"/>
  <c r="O13" i="10"/>
  <c r="N12" i="10"/>
  <c r="N30" i="10"/>
  <c r="O61" i="10"/>
  <c r="O67" i="10" s="1"/>
  <c r="N61" i="9"/>
  <c r="N68" i="9" s="1"/>
  <c r="P10" i="9"/>
  <c r="O13" i="9"/>
  <c r="M96" i="9"/>
  <c r="M74" i="9"/>
  <c r="M82" i="9"/>
  <c r="M104" i="9"/>
  <c r="N12" i="9"/>
  <c r="N30" i="9"/>
  <c r="L72" i="9"/>
  <c r="L71" i="9"/>
  <c r="R27" i="9"/>
  <c r="Q16" i="9"/>
  <c r="P19" i="9"/>
  <c r="P15" i="9" s="1"/>
  <c r="Q27" i="8"/>
  <c r="M71" i="8"/>
  <c r="N94" i="8"/>
  <c r="O61" i="8"/>
  <c r="O89" i="8" s="1"/>
  <c r="M93" i="8"/>
  <c r="P10" i="8"/>
  <c r="O13" i="8"/>
  <c r="M96" i="8"/>
  <c r="M74" i="8"/>
  <c r="M82" i="8"/>
  <c r="M104" i="8"/>
  <c r="N12" i="8"/>
  <c r="N30" i="8"/>
  <c r="P19" i="8"/>
  <c r="O27" i="6"/>
  <c r="N30" i="6"/>
  <c r="O19" i="6"/>
  <c r="O15" i="6" s="1"/>
  <c r="P16" i="6"/>
  <c r="P13" i="6"/>
  <c r="P12" i="6" s="1"/>
  <c r="Q10" i="6"/>
  <c r="L71" i="6"/>
  <c r="AC72" i="6"/>
  <c r="AB72" i="6"/>
  <c r="L72" i="6"/>
  <c r="L94" i="6"/>
  <c r="L93" i="6"/>
  <c r="AB80" i="6"/>
  <c r="N90" i="9" l="1"/>
  <c r="N94" i="9" s="1"/>
  <c r="N89" i="9"/>
  <c r="N93" i="9" s="1"/>
  <c r="M93" i="9"/>
  <c r="O89" i="10"/>
  <c r="O90" i="8"/>
  <c r="O67" i="8"/>
  <c r="AA94" i="6"/>
  <c r="AC94" i="6"/>
  <c r="N93" i="10"/>
  <c r="M72" i="10"/>
  <c r="N80" i="8"/>
  <c r="M71" i="10"/>
  <c r="N94" i="10"/>
  <c r="M72" i="8"/>
  <c r="N79" i="10"/>
  <c r="N74" i="6"/>
  <c r="N82" i="6"/>
  <c r="N104" i="6"/>
  <c r="N96" i="6"/>
  <c r="N72" i="10"/>
  <c r="Q10" i="10"/>
  <c r="P13" i="10"/>
  <c r="R27" i="10"/>
  <c r="Q16" i="10"/>
  <c r="P19" i="10"/>
  <c r="O15" i="10"/>
  <c r="N96" i="10"/>
  <c r="N74" i="10"/>
  <c r="N104" i="10"/>
  <c r="N82" i="10"/>
  <c r="N80" i="10"/>
  <c r="O12" i="10"/>
  <c r="O30" i="10"/>
  <c r="O80" i="10"/>
  <c r="P61" i="10"/>
  <c r="P67" i="10" s="1"/>
  <c r="M72" i="9"/>
  <c r="M80" i="9"/>
  <c r="R16" i="9"/>
  <c r="Q19" i="9"/>
  <c r="N96" i="9"/>
  <c r="N74" i="9"/>
  <c r="N82" i="9"/>
  <c r="N104" i="9"/>
  <c r="M71" i="9"/>
  <c r="O12" i="9"/>
  <c r="O30" i="9"/>
  <c r="M79" i="9"/>
  <c r="Q10" i="9"/>
  <c r="P13" i="9"/>
  <c r="S27" i="9"/>
  <c r="N79" i="9"/>
  <c r="O61" i="9"/>
  <c r="O68" i="9" s="1"/>
  <c r="Q19" i="8"/>
  <c r="Q15" i="8" s="1"/>
  <c r="P15" i="8"/>
  <c r="R27" i="8"/>
  <c r="P61" i="8"/>
  <c r="P89" i="8" s="1"/>
  <c r="O94" i="8"/>
  <c r="N96" i="8"/>
  <c r="N74" i="8"/>
  <c r="N82" i="8"/>
  <c r="N104" i="8"/>
  <c r="N71" i="8"/>
  <c r="N93" i="8"/>
  <c r="O12" i="8"/>
  <c r="O30" i="8"/>
  <c r="N72" i="8"/>
  <c r="Q10" i="8"/>
  <c r="P13" i="8"/>
  <c r="P27" i="6"/>
  <c r="O30" i="6"/>
  <c r="P19" i="6"/>
  <c r="P15" i="6" s="1"/>
  <c r="Q16" i="6"/>
  <c r="Q13" i="6"/>
  <c r="Q12" i="6" s="1"/>
  <c r="R10" i="6"/>
  <c r="AC80" i="6"/>
  <c r="M71" i="6"/>
  <c r="M79" i="6"/>
  <c r="N79" i="6"/>
  <c r="M93" i="6"/>
  <c r="N80" i="6"/>
  <c r="M72" i="6"/>
  <c r="M94" i="6"/>
  <c r="M80" i="6"/>
  <c r="P90" i="10" l="1"/>
  <c r="P89" i="10"/>
  <c r="O67" i="9"/>
  <c r="P90" i="8"/>
  <c r="P94" i="8" s="1"/>
  <c r="P68" i="8"/>
  <c r="O89" i="9"/>
  <c r="O93" i="9" s="1"/>
  <c r="P68" i="10"/>
  <c r="Q68" i="10" s="1"/>
  <c r="O90" i="9"/>
  <c r="P67" i="8"/>
  <c r="Q67" i="8" s="1"/>
  <c r="O94" i="10"/>
  <c r="O93" i="10"/>
  <c r="N71" i="10"/>
  <c r="O79" i="10"/>
  <c r="Q15" i="9"/>
  <c r="O82" i="6"/>
  <c r="O74" i="6"/>
  <c r="O104" i="6"/>
  <c r="O96" i="6"/>
  <c r="R16" i="10"/>
  <c r="Q19" i="10"/>
  <c r="Q15" i="10" s="1"/>
  <c r="P15" i="10"/>
  <c r="O72" i="10"/>
  <c r="O71" i="10"/>
  <c r="P94" i="10"/>
  <c r="Q61" i="10"/>
  <c r="Q67" i="10" s="1"/>
  <c r="S27" i="10"/>
  <c r="O96" i="10"/>
  <c r="O74" i="10"/>
  <c r="O104" i="10"/>
  <c r="O82" i="10"/>
  <c r="P12" i="10"/>
  <c r="P30" i="10"/>
  <c r="R10" i="10"/>
  <c r="Q13" i="10"/>
  <c r="P12" i="9"/>
  <c r="P30" i="9"/>
  <c r="R10" i="9"/>
  <c r="Q13" i="9"/>
  <c r="O79" i="9"/>
  <c r="O80" i="9"/>
  <c r="P61" i="9"/>
  <c r="P68" i="9" s="1"/>
  <c r="N72" i="9"/>
  <c r="S16" i="9"/>
  <c r="R19" i="9"/>
  <c r="R15" i="9" s="1"/>
  <c r="T27" i="9"/>
  <c r="N71" i="9"/>
  <c r="O96" i="9"/>
  <c r="O74" i="9"/>
  <c r="O104" i="9"/>
  <c r="O82" i="9"/>
  <c r="N80" i="9"/>
  <c r="O71" i="8"/>
  <c r="P80" i="8"/>
  <c r="Q61" i="8"/>
  <c r="Q89" i="8" s="1"/>
  <c r="O72" i="8"/>
  <c r="O93" i="8"/>
  <c r="S27" i="8"/>
  <c r="O79" i="8"/>
  <c r="R10" i="8"/>
  <c r="Q13" i="8"/>
  <c r="P12" i="8"/>
  <c r="P30" i="8"/>
  <c r="R19" i="8"/>
  <c r="R15" i="8" s="1"/>
  <c r="O80" i="8"/>
  <c r="O96" i="8"/>
  <c r="O74" i="8"/>
  <c r="O104" i="8"/>
  <c r="O82" i="8"/>
  <c r="Q27" i="6"/>
  <c r="P30" i="6"/>
  <c r="R16" i="6"/>
  <c r="Q19" i="6"/>
  <c r="Q15" i="6" s="1"/>
  <c r="R13" i="6"/>
  <c r="R12" i="6" s="1"/>
  <c r="S10" i="6"/>
  <c r="N71" i="6"/>
  <c r="O79" i="6"/>
  <c r="O80" i="6"/>
  <c r="N72" i="6"/>
  <c r="N94" i="6"/>
  <c r="N93" i="6"/>
  <c r="Q90" i="10" l="1"/>
  <c r="Q94" i="10" s="1"/>
  <c r="P90" i="9"/>
  <c r="P94" i="9" s="1"/>
  <c r="O94" i="9"/>
  <c r="P89" i="9"/>
  <c r="Q89" i="9" s="1"/>
  <c r="Q68" i="8"/>
  <c r="Q89" i="10"/>
  <c r="R89" i="10" s="1"/>
  <c r="Q90" i="8"/>
  <c r="R90" i="8" s="1"/>
  <c r="P80" i="10"/>
  <c r="P67" i="9"/>
  <c r="Q67" i="9" s="1"/>
  <c r="P93" i="10"/>
  <c r="P79" i="10"/>
  <c r="P93" i="8"/>
  <c r="P82" i="6"/>
  <c r="P74" i="6"/>
  <c r="P104" i="6"/>
  <c r="P96" i="6"/>
  <c r="S16" i="10"/>
  <c r="R19" i="10"/>
  <c r="R15" i="10" s="1"/>
  <c r="T27" i="10"/>
  <c r="S10" i="10"/>
  <c r="R13" i="10"/>
  <c r="P71" i="10"/>
  <c r="Q12" i="10"/>
  <c r="Q30" i="10"/>
  <c r="Q79" i="10"/>
  <c r="Q80" i="10"/>
  <c r="R61" i="10"/>
  <c r="R67" i="10" s="1"/>
  <c r="P96" i="10"/>
  <c r="P74" i="10"/>
  <c r="P104" i="10"/>
  <c r="P82" i="10"/>
  <c r="P72" i="10"/>
  <c r="S10" i="9"/>
  <c r="R13" i="9"/>
  <c r="Q12" i="9"/>
  <c r="Q30" i="9"/>
  <c r="P96" i="9"/>
  <c r="P74" i="9"/>
  <c r="P104" i="9"/>
  <c r="P82" i="9"/>
  <c r="U27" i="9"/>
  <c r="P80" i="9"/>
  <c r="Q61" i="9"/>
  <c r="Q68" i="9" s="1"/>
  <c r="O72" i="9"/>
  <c r="O71" i="9"/>
  <c r="T16" i="9"/>
  <c r="S19" i="9"/>
  <c r="S19" i="8"/>
  <c r="P96" i="8"/>
  <c r="P74" i="8"/>
  <c r="P104" i="8"/>
  <c r="P82" i="8"/>
  <c r="P72" i="8"/>
  <c r="P71" i="8"/>
  <c r="P79" i="8"/>
  <c r="R61" i="8"/>
  <c r="R89" i="8" s="1"/>
  <c r="T27" i="8"/>
  <c r="Q12" i="8"/>
  <c r="Q30" i="8"/>
  <c r="S10" i="8"/>
  <c r="R13" i="8"/>
  <c r="R27" i="6"/>
  <c r="Q30" i="6"/>
  <c r="S16" i="6"/>
  <c r="R19" i="6"/>
  <c r="R15" i="6" s="1"/>
  <c r="S13" i="6"/>
  <c r="S12" i="6" s="1"/>
  <c r="T10" i="6"/>
  <c r="O71" i="6"/>
  <c r="P80" i="6"/>
  <c r="O72" i="6"/>
  <c r="O93" i="6"/>
  <c r="O94" i="6"/>
  <c r="P79" i="9" l="1"/>
  <c r="P93" i="9"/>
  <c r="R90" i="10"/>
  <c r="S90" i="10" s="1"/>
  <c r="R68" i="8"/>
  <c r="Q80" i="8"/>
  <c r="Q94" i="8"/>
  <c r="Q93" i="10"/>
  <c r="Q90" i="9"/>
  <c r="R90" i="9" s="1"/>
  <c r="R68" i="10"/>
  <c r="S68" i="10" s="1"/>
  <c r="R67" i="8"/>
  <c r="R67" i="9"/>
  <c r="S15" i="9"/>
  <c r="Q93" i="8"/>
  <c r="S15" i="8"/>
  <c r="Q74" i="6"/>
  <c r="Q104" i="6"/>
  <c r="Q82" i="6"/>
  <c r="Q96" i="6"/>
  <c r="Q96" i="10"/>
  <c r="Q74" i="10"/>
  <c r="Q104" i="10"/>
  <c r="Q82" i="10"/>
  <c r="R12" i="10"/>
  <c r="R30" i="10"/>
  <c r="R93" i="10"/>
  <c r="R79" i="10"/>
  <c r="S61" i="10"/>
  <c r="S67" i="10" s="1"/>
  <c r="T10" i="10"/>
  <c r="S13" i="10"/>
  <c r="T16" i="10"/>
  <c r="S19" i="10"/>
  <c r="Q72" i="10"/>
  <c r="Q71" i="10"/>
  <c r="U27" i="10"/>
  <c r="P72" i="9"/>
  <c r="V27" i="9"/>
  <c r="Q93" i="9"/>
  <c r="Q80" i="9"/>
  <c r="R61" i="9"/>
  <c r="R68" i="9" s="1"/>
  <c r="Q96" i="9"/>
  <c r="Q74" i="9"/>
  <c r="Q104" i="9"/>
  <c r="Q82" i="9"/>
  <c r="U16" i="9"/>
  <c r="T19" i="9"/>
  <c r="P71" i="9"/>
  <c r="R12" i="9"/>
  <c r="R30" i="9"/>
  <c r="T10" i="9"/>
  <c r="S13" i="9"/>
  <c r="Q96" i="8"/>
  <c r="Q74" i="8"/>
  <c r="Q104" i="8"/>
  <c r="Q82" i="8"/>
  <c r="Q72" i="8"/>
  <c r="Q71" i="8"/>
  <c r="U27" i="8"/>
  <c r="R93" i="8"/>
  <c r="R94" i="8"/>
  <c r="S61" i="8"/>
  <c r="S89" i="8" s="1"/>
  <c r="R12" i="8"/>
  <c r="R30" i="8"/>
  <c r="Q79" i="8"/>
  <c r="T19" i="8"/>
  <c r="T15" i="8" s="1"/>
  <c r="T10" i="8"/>
  <c r="S13" i="8"/>
  <c r="S27" i="6"/>
  <c r="R30" i="6"/>
  <c r="S19" i="6"/>
  <c r="S15" i="6" s="1"/>
  <c r="T16" i="6"/>
  <c r="U10" i="6"/>
  <c r="T13" i="6"/>
  <c r="T12" i="6" s="1"/>
  <c r="P79" i="6"/>
  <c r="Q79" i="6"/>
  <c r="P71" i="6"/>
  <c r="P93" i="6"/>
  <c r="Q80" i="6"/>
  <c r="P72" i="6"/>
  <c r="P94" i="6"/>
  <c r="S67" i="8" l="1"/>
  <c r="S90" i="8"/>
  <c r="S94" i="8" s="1"/>
  <c r="R80" i="10"/>
  <c r="R94" i="10"/>
  <c r="S89" i="10"/>
  <c r="Q94" i="9"/>
  <c r="R89" i="9"/>
  <c r="R79" i="8"/>
  <c r="S68" i="8"/>
  <c r="T68" i="8" s="1"/>
  <c r="T67" i="8"/>
  <c r="T15" i="9"/>
  <c r="R104" i="6"/>
  <c r="R74" i="6"/>
  <c r="R96" i="6"/>
  <c r="R82" i="6"/>
  <c r="S12" i="10"/>
  <c r="S30" i="10"/>
  <c r="U10" i="10"/>
  <c r="T13" i="10"/>
  <c r="R71" i="10"/>
  <c r="S79" i="10"/>
  <c r="S94" i="10"/>
  <c r="T61" i="10"/>
  <c r="T90" i="10" s="1"/>
  <c r="U16" i="10"/>
  <c r="T19" i="10"/>
  <c r="R72" i="10"/>
  <c r="V27" i="10"/>
  <c r="S15" i="10"/>
  <c r="R96" i="10"/>
  <c r="R74" i="10"/>
  <c r="R104" i="10"/>
  <c r="R82" i="10"/>
  <c r="S12" i="9"/>
  <c r="S30" i="9"/>
  <c r="V16" i="9"/>
  <c r="U19" i="9"/>
  <c r="U15" i="9" s="1"/>
  <c r="W27" i="9"/>
  <c r="U10" i="9"/>
  <c r="T13" i="9"/>
  <c r="Q71" i="9"/>
  <c r="Q79" i="9"/>
  <c r="R94" i="9"/>
  <c r="R80" i="9"/>
  <c r="S61" i="9"/>
  <c r="S68" i="9" s="1"/>
  <c r="Q72" i="9"/>
  <c r="R96" i="9"/>
  <c r="R74" i="9"/>
  <c r="R104" i="9"/>
  <c r="R82" i="9"/>
  <c r="S93" i="8"/>
  <c r="S79" i="8"/>
  <c r="T61" i="8"/>
  <c r="T89" i="8" s="1"/>
  <c r="S12" i="8"/>
  <c r="S30" i="8"/>
  <c r="U10" i="8"/>
  <c r="T13" i="8"/>
  <c r="R72" i="8"/>
  <c r="R80" i="8"/>
  <c r="R71" i="8"/>
  <c r="R96" i="8"/>
  <c r="R74" i="8"/>
  <c r="R104" i="8"/>
  <c r="R82" i="8"/>
  <c r="V27" i="8"/>
  <c r="U19" i="8"/>
  <c r="U15" i="8" s="1"/>
  <c r="T27" i="6"/>
  <c r="S30" i="6"/>
  <c r="T19" i="6"/>
  <c r="U16" i="6"/>
  <c r="U13" i="6"/>
  <c r="U12" i="6" s="1"/>
  <c r="V10" i="6"/>
  <c r="Q71" i="6"/>
  <c r="Q94" i="6"/>
  <c r="Q93" i="6"/>
  <c r="R80" i="6"/>
  <c r="Q72" i="6"/>
  <c r="T89" i="10" l="1"/>
  <c r="S89" i="9"/>
  <c r="S93" i="9" s="1"/>
  <c r="S90" i="9"/>
  <c r="S94" i="9" s="1"/>
  <c r="T68" i="10"/>
  <c r="S93" i="10"/>
  <c r="T90" i="8"/>
  <c r="T94" i="8" s="1"/>
  <c r="T67" i="10"/>
  <c r="S67" i="9"/>
  <c r="R93" i="9"/>
  <c r="T15" i="10"/>
  <c r="S104" i="6"/>
  <c r="S96" i="6"/>
  <c r="S74" i="6"/>
  <c r="S82" i="6"/>
  <c r="V10" i="10"/>
  <c r="U13" i="10"/>
  <c r="T12" i="10"/>
  <c r="T30" i="10"/>
  <c r="T93" i="10"/>
  <c r="T94" i="10"/>
  <c r="U61" i="10"/>
  <c r="U90" i="10" s="1"/>
  <c r="S96" i="10"/>
  <c r="S74" i="10"/>
  <c r="S104" i="10"/>
  <c r="S82" i="10"/>
  <c r="V16" i="10"/>
  <c r="U19" i="10"/>
  <c r="S72" i="10"/>
  <c r="W27" i="10"/>
  <c r="S71" i="10"/>
  <c r="S80" i="10"/>
  <c r="X27" i="9"/>
  <c r="W16" i="9"/>
  <c r="V19" i="9"/>
  <c r="V15" i="9" s="1"/>
  <c r="S96" i="9"/>
  <c r="S74" i="9"/>
  <c r="S104" i="9"/>
  <c r="S82" i="9"/>
  <c r="R71" i="9"/>
  <c r="R79" i="9"/>
  <c r="T12" i="9"/>
  <c r="T30" i="9"/>
  <c r="R72" i="9"/>
  <c r="S79" i="9"/>
  <c r="S80" i="9"/>
  <c r="T61" i="9"/>
  <c r="T68" i="9" s="1"/>
  <c r="V10" i="9"/>
  <c r="U13" i="9"/>
  <c r="V19" i="8"/>
  <c r="W27" i="8"/>
  <c r="S96" i="8"/>
  <c r="S74" i="8"/>
  <c r="S104" i="8"/>
  <c r="S82" i="8"/>
  <c r="T93" i="8"/>
  <c r="T79" i="8"/>
  <c r="T80" i="8"/>
  <c r="U61" i="8"/>
  <c r="U89" i="8" s="1"/>
  <c r="T12" i="8"/>
  <c r="T30" i="8"/>
  <c r="V10" i="8"/>
  <c r="U13" i="8"/>
  <c r="S72" i="8"/>
  <c r="S71" i="8"/>
  <c r="S80" i="8"/>
  <c r="T15" i="6"/>
  <c r="U27" i="6"/>
  <c r="T30" i="6"/>
  <c r="U19" i="6"/>
  <c r="V16" i="6"/>
  <c r="W10" i="6"/>
  <c r="V13" i="6"/>
  <c r="V12" i="6" s="1"/>
  <c r="R79" i="6"/>
  <c r="R71" i="6"/>
  <c r="R93" i="6"/>
  <c r="R94" i="6"/>
  <c r="R72" i="6"/>
  <c r="S80" i="6"/>
  <c r="U67" i="10" l="1"/>
  <c r="U68" i="10"/>
  <c r="U90" i="8"/>
  <c r="U94" i="8" s="1"/>
  <c r="U67" i="8"/>
  <c r="T90" i="9"/>
  <c r="U68" i="8"/>
  <c r="U89" i="10"/>
  <c r="U93" i="10" s="1"/>
  <c r="T89" i="9"/>
  <c r="T67" i="9"/>
  <c r="T104" i="6"/>
  <c r="T96" i="6"/>
  <c r="T74" i="6"/>
  <c r="T82" i="6"/>
  <c r="U15" i="10"/>
  <c r="V15" i="8"/>
  <c r="T72" i="10"/>
  <c r="U94" i="10"/>
  <c r="V61" i="10"/>
  <c r="V90" i="10" s="1"/>
  <c r="W16" i="10"/>
  <c r="V19" i="10"/>
  <c r="V15" i="10" s="1"/>
  <c r="T71" i="10"/>
  <c r="T104" i="10"/>
  <c r="T82" i="10"/>
  <c r="T96" i="10"/>
  <c r="T74" i="10"/>
  <c r="T79" i="10"/>
  <c r="X27" i="10"/>
  <c r="U12" i="10"/>
  <c r="U30" i="10"/>
  <c r="W10" i="10"/>
  <c r="V13" i="10"/>
  <c r="T80" i="10"/>
  <c r="T80" i="9"/>
  <c r="U61" i="9"/>
  <c r="U68" i="9" s="1"/>
  <c r="W19" i="9"/>
  <c r="W15" i="9" s="1"/>
  <c r="X16" i="9"/>
  <c r="Y27" i="9"/>
  <c r="T104" i="9"/>
  <c r="T82" i="9"/>
  <c r="T74" i="9"/>
  <c r="T96" i="9"/>
  <c r="S72" i="9"/>
  <c r="S71" i="9"/>
  <c r="U12" i="9"/>
  <c r="U30" i="9"/>
  <c r="W10" i="9"/>
  <c r="V13" i="9"/>
  <c r="X27" i="8"/>
  <c r="V61" i="8"/>
  <c r="V89" i="8" s="1"/>
  <c r="U93" i="8"/>
  <c r="U79" i="8"/>
  <c r="W19" i="8"/>
  <c r="T71" i="8"/>
  <c r="W10" i="8"/>
  <c r="V13" i="8"/>
  <c r="T72" i="8"/>
  <c r="U12" i="8"/>
  <c r="U30" i="8"/>
  <c r="T104" i="8"/>
  <c r="T82" i="8"/>
  <c r="T74" i="8"/>
  <c r="T96" i="8"/>
  <c r="V27" i="6"/>
  <c r="U30" i="6"/>
  <c r="U15" i="6"/>
  <c r="V19" i="6"/>
  <c r="V15" i="6" s="1"/>
  <c r="W16" i="6"/>
  <c r="X10" i="6"/>
  <c r="W13" i="6"/>
  <c r="W12" i="6" s="1"/>
  <c r="S79" i="6"/>
  <c r="S71" i="6"/>
  <c r="S94" i="6"/>
  <c r="S93" i="6"/>
  <c r="S72" i="6"/>
  <c r="T80" i="6"/>
  <c r="U89" i="9" l="1"/>
  <c r="U67" i="9"/>
  <c r="U90" i="9"/>
  <c r="U94" i="9" s="1"/>
  <c r="T94" i="9"/>
  <c r="V89" i="10"/>
  <c r="V68" i="8"/>
  <c r="V67" i="8"/>
  <c r="V68" i="10"/>
  <c r="W68" i="10" s="1"/>
  <c r="V67" i="10"/>
  <c r="W67" i="10" s="1"/>
  <c r="V90" i="8"/>
  <c r="W90" i="8" s="1"/>
  <c r="V67" i="9"/>
  <c r="T79" i="9"/>
  <c r="T93" i="9"/>
  <c r="U104" i="6"/>
  <c r="U96" i="6"/>
  <c r="U82" i="6"/>
  <c r="U74" i="6"/>
  <c r="W15" i="8"/>
  <c r="U71" i="10"/>
  <c r="W19" i="10"/>
  <c r="W15" i="10" s="1"/>
  <c r="X16" i="10"/>
  <c r="V12" i="10"/>
  <c r="V30" i="10"/>
  <c r="X10" i="10"/>
  <c r="W13" i="10"/>
  <c r="V94" i="10"/>
  <c r="W61" i="10"/>
  <c r="W90" i="10" s="1"/>
  <c r="U104" i="10"/>
  <c r="U82" i="10"/>
  <c r="U96" i="10"/>
  <c r="U74" i="10"/>
  <c r="U72" i="10"/>
  <c r="U80" i="10"/>
  <c r="Y27" i="10"/>
  <c r="U79" i="10"/>
  <c r="V61" i="9"/>
  <c r="V68" i="9" s="1"/>
  <c r="U93" i="9"/>
  <c r="Z27" i="9"/>
  <c r="X19" i="9"/>
  <c r="Y16" i="9"/>
  <c r="T72" i="9"/>
  <c r="T71" i="9"/>
  <c r="V12" i="9"/>
  <c r="V30" i="9"/>
  <c r="X10" i="9"/>
  <c r="W13" i="9"/>
  <c r="U104" i="9"/>
  <c r="U82" i="9"/>
  <c r="U74" i="9"/>
  <c r="U96" i="9"/>
  <c r="V12" i="8"/>
  <c r="V30" i="8"/>
  <c r="X10" i="8"/>
  <c r="W13" i="8"/>
  <c r="X19" i="8"/>
  <c r="V80" i="8"/>
  <c r="W61" i="8"/>
  <c r="W89" i="8" s="1"/>
  <c r="V93" i="8"/>
  <c r="V79" i="8"/>
  <c r="Y27" i="8"/>
  <c r="U104" i="8"/>
  <c r="U82" i="8"/>
  <c r="U74" i="8"/>
  <c r="U96" i="8"/>
  <c r="U72" i="8"/>
  <c r="U80" i="8"/>
  <c r="U71" i="8"/>
  <c r="W27" i="6"/>
  <c r="V30" i="6"/>
  <c r="W19" i="6"/>
  <c r="W15" i="6" s="1"/>
  <c r="X16" i="6"/>
  <c r="Y10" i="6"/>
  <c r="X13" i="6"/>
  <c r="X12" i="6" s="1"/>
  <c r="T79" i="6"/>
  <c r="U79" i="6"/>
  <c r="T71" i="6"/>
  <c r="T93" i="6"/>
  <c r="T94" i="6"/>
  <c r="T72" i="6"/>
  <c r="U80" i="6"/>
  <c r="W89" i="10" l="1"/>
  <c r="V80" i="10"/>
  <c r="V94" i="8"/>
  <c r="V89" i="9"/>
  <c r="V93" i="9" s="1"/>
  <c r="W67" i="8"/>
  <c r="V93" i="10"/>
  <c r="V90" i="9"/>
  <c r="V94" i="9" s="1"/>
  <c r="W68" i="8"/>
  <c r="X89" i="10"/>
  <c r="X15" i="9"/>
  <c r="X15" i="8"/>
  <c r="V96" i="6"/>
  <c r="V82" i="6"/>
  <c r="V74" i="6"/>
  <c r="V104" i="6"/>
  <c r="X19" i="10"/>
  <c r="Y16" i="10"/>
  <c r="Y10" i="10"/>
  <c r="X13" i="10"/>
  <c r="W12" i="10"/>
  <c r="W30" i="10"/>
  <c r="V104" i="10"/>
  <c r="V82" i="10"/>
  <c r="V96" i="10"/>
  <c r="V74" i="10"/>
  <c r="Z27" i="10"/>
  <c r="V71" i="10"/>
  <c r="W94" i="10"/>
  <c r="W80" i="10"/>
  <c r="X61" i="10"/>
  <c r="W93" i="10"/>
  <c r="V79" i="10"/>
  <c r="V72" i="10"/>
  <c r="V104" i="9"/>
  <c r="V82" i="9"/>
  <c r="V96" i="9"/>
  <c r="V74" i="9"/>
  <c r="Y19" i="9"/>
  <c r="Y15" i="9" s="1"/>
  <c r="Z16" i="9"/>
  <c r="U72" i="9"/>
  <c r="U71" i="9"/>
  <c r="AA27" i="9"/>
  <c r="U79" i="9"/>
  <c r="V80" i="9"/>
  <c r="W61" i="9"/>
  <c r="W68" i="9" s="1"/>
  <c r="U80" i="9"/>
  <c r="W12" i="9"/>
  <c r="W30" i="9"/>
  <c r="Y10" i="9"/>
  <c r="X13" i="9"/>
  <c r="Y19" i="8"/>
  <c r="Y15" i="8" s="1"/>
  <c r="Z27" i="8"/>
  <c r="V71" i="8"/>
  <c r="W12" i="8"/>
  <c r="W30" i="8"/>
  <c r="Y10" i="8"/>
  <c r="X13" i="8"/>
  <c r="W94" i="8"/>
  <c r="W80" i="8"/>
  <c r="X61" i="8"/>
  <c r="W79" i="8"/>
  <c r="W93" i="8"/>
  <c r="V104" i="8"/>
  <c r="V82" i="8"/>
  <c r="V74" i="8"/>
  <c r="V96" i="8"/>
  <c r="V72" i="8"/>
  <c r="X27" i="6"/>
  <c r="W30" i="6"/>
  <c r="X19" i="6"/>
  <c r="X15" i="6" s="1"/>
  <c r="Y16" i="6"/>
  <c r="Z10" i="6"/>
  <c r="Y13" i="6"/>
  <c r="Y12" i="6" s="1"/>
  <c r="U71" i="6"/>
  <c r="V79" i="6"/>
  <c r="U94" i="6"/>
  <c r="U72" i="6"/>
  <c r="U93" i="6"/>
  <c r="W67" i="9" l="1"/>
  <c r="X90" i="10"/>
  <c r="X94" i="10" s="1"/>
  <c r="X68" i="10"/>
  <c r="W90" i="9"/>
  <c r="W94" i="9" s="1"/>
  <c r="X67" i="8"/>
  <c r="W89" i="9"/>
  <c r="W93" i="9" s="1"/>
  <c r="X90" i="8"/>
  <c r="X94" i="8" s="1"/>
  <c r="X68" i="8"/>
  <c r="X80" i="8" s="1"/>
  <c r="X67" i="10"/>
  <c r="Y67" i="10" s="1"/>
  <c r="X89" i="8"/>
  <c r="X93" i="8" s="1"/>
  <c r="X15" i="10"/>
  <c r="W96" i="6"/>
  <c r="W82" i="6"/>
  <c r="W104" i="6"/>
  <c r="W74" i="6"/>
  <c r="W71" i="10"/>
  <c r="W104" i="10"/>
  <c r="W82" i="10"/>
  <c r="W96" i="10"/>
  <c r="W74" i="10"/>
  <c r="W79" i="10"/>
  <c r="X12" i="10"/>
  <c r="X30" i="10"/>
  <c r="Y13" i="10"/>
  <c r="Z10" i="10"/>
  <c r="Y19" i="10"/>
  <c r="Z16" i="10"/>
  <c r="Y61" i="10"/>
  <c r="Y68" i="10" s="1"/>
  <c r="X93" i="10"/>
  <c r="X80" i="10"/>
  <c r="AA27" i="10"/>
  <c r="W72" i="10"/>
  <c r="V71" i="9"/>
  <c r="W80" i="9"/>
  <c r="X61" i="9"/>
  <c r="V72" i="9"/>
  <c r="AB27" i="9"/>
  <c r="X12" i="9"/>
  <c r="X30" i="9"/>
  <c r="Y13" i="9"/>
  <c r="Z10" i="9"/>
  <c r="AA16" i="9"/>
  <c r="Z19" i="9"/>
  <c r="Z15" i="9" s="1"/>
  <c r="W104" i="9"/>
  <c r="W82" i="9"/>
  <c r="W96" i="9"/>
  <c r="W74" i="9"/>
  <c r="V79" i="9"/>
  <c r="X12" i="8"/>
  <c r="X30" i="8"/>
  <c r="Y13" i="8"/>
  <c r="Z10" i="8"/>
  <c r="W104" i="8"/>
  <c r="W82" i="8"/>
  <c r="W96" i="8"/>
  <c r="W74" i="8"/>
  <c r="W71" i="8"/>
  <c r="Y61" i="8"/>
  <c r="W72" i="8"/>
  <c r="AA27" i="8"/>
  <c r="Z19" i="8"/>
  <c r="Y27" i="6"/>
  <c r="X30" i="6"/>
  <c r="Z16" i="6"/>
  <c r="Y19" i="6"/>
  <c r="Y15" i="6" s="1"/>
  <c r="AA10" i="6"/>
  <c r="Z13" i="6"/>
  <c r="Z12" i="6" s="1"/>
  <c r="V71" i="6"/>
  <c r="V72" i="6"/>
  <c r="V80" i="6"/>
  <c r="V93" i="6"/>
  <c r="V94" i="6"/>
  <c r="X90" i="9" l="1"/>
  <c r="X68" i="9"/>
  <c r="Y89" i="8"/>
  <c r="Y93" i="8" s="1"/>
  <c r="Y68" i="8"/>
  <c r="Y80" i="8" s="1"/>
  <c r="Y90" i="8"/>
  <c r="Y94" i="8" s="1"/>
  <c r="X89" i="9"/>
  <c r="Y89" i="9" s="1"/>
  <c r="Y67" i="8"/>
  <c r="Z67" i="8" s="1"/>
  <c r="Y90" i="10"/>
  <c r="Y89" i="10"/>
  <c r="Z89" i="10" s="1"/>
  <c r="X67" i="9"/>
  <c r="Y67" i="9" s="1"/>
  <c r="X96" i="6"/>
  <c r="X82" i="6"/>
  <c r="X74" i="6"/>
  <c r="X104" i="6"/>
  <c r="Y15" i="10"/>
  <c r="Z13" i="10"/>
  <c r="AA10" i="10"/>
  <c r="AB27" i="10"/>
  <c r="Y80" i="10"/>
  <c r="Z61" i="10"/>
  <c r="Z67" i="10" s="1"/>
  <c r="X71" i="10"/>
  <c r="AA16" i="10"/>
  <c r="Z19" i="10"/>
  <c r="Z15" i="10" s="1"/>
  <c r="X72" i="10"/>
  <c r="X104" i="10"/>
  <c r="X82" i="10"/>
  <c r="X96" i="10"/>
  <c r="X74" i="10"/>
  <c r="X79" i="10"/>
  <c r="Y12" i="10"/>
  <c r="Y30" i="10"/>
  <c r="AB16" i="9"/>
  <c r="AA19" i="9"/>
  <c r="W71" i="9"/>
  <c r="Z13" i="9"/>
  <c r="AA10" i="9"/>
  <c r="Y61" i="9"/>
  <c r="X80" i="9"/>
  <c r="Y12" i="9"/>
  <c r="Y30" i="9"/>
  <c r="W72" i="9"/>
  <c r="X104" i="9"/>
  <c r="X82" i="9"/>
  <c r="X96" i="9"/>
  <c r="X74" i="9"/>
  <c r="W79" i="9"/>
  <c r="AC27" i="9"/>
  <c r="X72" i="8"/>
  <c r="Z13" i="8"/>
  <c r="AA10" i="8"/>
  <c r="AA19" i="8"/>
  <c r="AA15" i="8" s="1"/>
  <c r="Z61" i="8"/>
  <c r="Y12" i="8"/>
  <c r="Y30" i="8"/>
  <c r="X71" i="8"/>
  <c r="X104" i="8"/>
  <c r="X82" i="8"/>
  <c r="X96" i="8"/>
  <c r="X74" i="8"/>
  <c r="Z15" i="8"/>
  <c r="AB27" i="8"/>
  <c r="X79" i="8"/>
  <c r="Z27" i="6"/>
  <c r="Y30" i="6"/>
  <c r="Z19" i="6"/>
  <c r="Z15" i="6" s="1"/>
  <c r="AA16" i="6"/>
  <c r="AA13" i="6"/>
  <c r="AA12" i="6" s="1"/>
  <c r="AB10" i="6"/>
  <c r="W79" i="6"/>
  <c r="W71" i="6"/>
  <c r="W93" i="6"/>
  <c r="X94" i="6"/>
  <c r="W94" i="6"/>
  <c r="X80" i="6"/>
  <c r="W72" i="6"/>
  <c r="X72" i="6"/>
  <c r="W80" i="6"/>
  <c r="Y90" i="9" l="1"/>
  <c r="X94" i="9"/>
  <c r="X93" i="9"/>
  <c r="Z90" i="10"/>
  <c r="Z94" i="10" s="1"/>
  <c r="Y93" i="10"/>
  <c r="Z68" i="10"/>
  <c r="X79" i="9"/>
  <c r="Y94" i="10"/>
  <c r="Z90" i="8"/>
  <c r="Z94" i="8" s="1"/>
  <c r="Z68" i="8"/>
  <c r="AA68" i="8" s="1"/>
  <c r="Z89" i="8"/>
  <c r="AA89" i="8" s="1"/>
  <c r="Y68" i="9"/>
  <c r="Y80" i="9" s="1"/>
  <c r="Y74" i="6"/>
  <c r="Y82" i="6"/>
  <c r="Y96" i="6"/>
  <c r="Y104" i="6"/>
  <c r="AC27" i="10"/>
  <c r="Z93" i="10"/>
  <c r="Z79" i="10"/>
  <c r="AA61" i="10"/>
  <c r="AA67" i="10" s="1"/>
  <c r="Y82" i="10"/>
  <c r="Y96" i="10"/>
  <c r="Y74" i="10"/>
  <c r="Y104" i="10"/>
  <c r="AB16" i="10"/>
  <c r="AA19" i="10"/>
  <c r="AA15" i="10" s="1"/>
  <c r="AB10" i="10"/>
  <c r="AA13" i="10"/>
  <c r="Y71" i="10"/>
  <c r="Z12" i="10"/>
  <c r="Z30" i="10"/>
  <c r="Y72" i="10"/>
  <c r="Y79" i="10"/>
  <c r="Y96" i="9"/>
  <c r="Y74" i="9"/>
  <c r="Y82" i="9"/>
  <c r="Y104" i="9"/>
  <c r="X72" i="9"/>
  <c r="X71" i="9"/>
  <c r="Z12" i="9"/>
  <c r="Z30" i="9"/>
  <c r="AC16" i="9"/>
  <c r="AB19" i="9"/>
  <c r="Y93" i="9"/>
  <c r="Y79" i="9"/>
  <c r="Y94" i="9"/>
  <c r="Z61" i="9"/>
  <c r="Z67" i="9" s="1"/>
  <c r="AA15" i="9"/>
  <c r="AB10" i="9"/>
  <c r="AA13" i="9"/>
  <c r="Y71" i="8"/>
  <c r="Y79" i="8"/>
  <c r="AC27" i="8"/>
  <c r="AA13" i="8"/>
  <c r="AB10" i="8"/>
  <c r="Y96" i="8"/>
  <c r="Y74" i="8"/>
  <c r="Y82" i="8"/>
  <c r="Y104" i="8"/>
  <c r="Z12" i="8"/>
  <c r="Z30" i="8"/>
  <c r="AB19" i="8"/>
  <c r="AB15" i="8" s="1"/>
  <c r="AA61" i="8"/>
  <c r="AA67" i="8" s="1"/>
  <c r="Y72" i="8"/>
  <c r="AA27" i="6"/>
  <c r="Z30" i="6"/>
  <c r="AA19" i="6"/>
  <c r="AA15" i="6" s="1"/>
  <c r="AB16" i="6"/>
  <c r="AB13" i="6"/>
  <c r="AB12" i="6" s="1"/>
  <c r="AC10" i="6"/>
  <c r="X79" i="6"/>
  <c r="X71" i="6"/>
  <c r="G94" i="6"/>
  <c r="G72" i="6"/>
  <c r="D21" i="11" s="1"/>
  <c r="G80" i="6"/>
  <c r="X93" i="6"/>
  <c r="AA90" i="8" l="1"/>
  <c r="AA94" i="8" s="1"/>
  <c r="Z89" i="9"/>
  <c r="Z93" i="9" s="1"/>
  <c r="Z93" i="8"/>
  <c r="AA68" i="10"/>
  <c r="AB68" i="10" s="1"/>
  <c r="Z90" i="9"/>
  <c r="Z94" i="9" s="1"/>
  <c r="Z68" i="9"/>
  <c r="AA90" i="10"/>
  <c r="AB90" i="10" s="1"/>
  <c r="AA89" i="10"/>
  <c r="AA93" i="10" s="1"/>
  <c r="Z74" i="6"/>
  <c r="Z82" i="6"/>
  <c r="Z104" i="6"/>
  <c r="Z96" i="6"/>
  <c r="AA79" i="10"/>
  <c r="AB61" i="10"/>
  <c r="AB67" i="10" s="1"/>
  <c r="Z72" i="10"/>
  <c r="Z96" i="10"/>
  <c r="Z74" i="10"/>
  <c r="Z104" i="10"/>
  <c r="Z82" i="10"/>
  <c r="AC10" i="10"/>
  <c r="AC13" i="10" s="1"/>
  <c r="AC12" i="10" s="1"/>
  <c r="AB13" i="10"/>
  <c r="Z71" i="10"/>
  <c r="AA12" i="10"/>
  <c r="AA30" i="10"/>
  <c r="AC16" i="10"/>
  <c r="AB19" i="10"/>
  <c r="Z80" i="10"/>
  <c r="AB15" i="9"/>
  <c r="AC19" i="9"/>
  <c r="AC15" i="9" s="1"/>
  <c r="Y72" i="9"/>
  <c r="Z96" i="9"/>
  <c r="Z74" i="9"/>
  <c r="Z82" i="9"/>
  <c r="Z104" i="9"/>
  <c r="Y71" i="9"/>
  <c r="AA12" i="9"/>
  <c r="AA30" i="9"/>
  <c r="AC10" i="9"/>
  <c r="AC13" i="9" s="1"/>
  <c r="AB13" i="9"/>
  <c r="Z79" i="9"/>
  <c r="AA61" i="9"/>
  <c r="AA67" i="9" s="1"/>
  <c r="Z72" i="8"/>
  <c r="AC19" i="8"/>
  <c r="AC15" i="8" s="1"/>
  <c r="AA12" i="8"/>
  <c r="AA30" i="8"/>
  <c r="Z80" i="8"/>
  <c r="Z96" i="8"/>
  <c r="Z74" i="8"/>
  <c r="Z82" i="8"/>
  <c r="Z104" i="8"/>
  <c r="Z71" i="8"/>
  <c r="AC10" i="8"/>
  <c r="AC13" i="8" s="1"/>
  <c r="AC12" i="8" s="1"/>
  <c r="AB13" i="8"/>
  <c r="AA93" i="8"/>
  <c r="AB61" i="8"/>
  <c r="AB67" i="8" s="1"/>
  <c r="Z79" i="8"/>
  <c r="AB27" i="6"/>
  <c r="AA30" i="6"/>
  <c r="AC16" i="6"/>
  <c r="AB19" i="6"/>
  <c r="AB15" i="6" s="1"/>
  <c r="AC13" i="6"/>
  <c r="AC12" i="6" s="1"/>
  <c r="Y79" i="6"/>
  <c r="Y71" i="6"/>
  <c r="Y93" i="6"/>
  <c r="AA80" i="10" l="1"/>
  <c r="AB68" i="8"/>
  <c r="AA68" i="9"/>
  <c r="AA90" i="9"/>
  <c r="AA94" i="10"/>
  <c r="AA89" i="9"/>
  <c r="AB89" i="8"/>
  <c r="AB93" i="8" s="1"/>
  <c r="AC90" i="10"/>
  <c r="AB90" i="8"/>
  <c r="AC90" i="8" s="1"/>
  <c r="AB89" i="10"/>
  <c r="AB93" i="10" s="1"/>
  <c r="AA82" i="6"/>
  <c r="AA74" i="6"/>
  <c r="AA104" i="6"/>
  <c r="AA96" i="6"/>
  <c r="AC30" i="10"/>
  <c r="AC19" i="10"/>
  <c r="AC15" i="10" s="1"/>
  <c r="AB15" i="10"/>
  <c r="AA96" i="10"/>
  <c r="AA74" i="10"/>
  <c r="AA104" i="10"/>
  <c r="AA82" i="10"/>
  <c r="AB79" i="10"/>
  <c r="AB94" i="10"/>
  <c r="AB80" i="10"/>
  <c r="AC61" i="10"/>
  <c r="AC67" i="10" s="1"/>
  <c r="AA72" i="10"/>
  <c r="AA71" i="10"/>
  <c r="AB12" i="10"/>
  <c r="AB30" i="10"/>
  <c r="AA96" i="9"/>
  <c r="AA74" i="9"/>
  <c r="AA104" i="9"/>
  <c r="AA82" i="9"/>
  <c r="Z72" i="9"/>
  <c r="AA79" i="9"/>
  <c r="AA94" i="9"/>
  <c r="AB61" i="9"/>
  <c r="AB67" i="9" s="1"/>
  <c r="AC12" i="9"/>
  <c r="AC30" i="9"/>
  <c r="Z71" i="9"/>
  <c r="AB12" i="9"/>
  <c r="AB30" i="9"/>
  <c r="Z80" i="9"/>
  <c r="AB79" i="8"/>
  <c r="AB80" i="8"/>
  <c r="AC61" i="8"/>
  <c r="AC67" i="8" s="1"/>
  <c r="AA71" i="8"/>
  <c r="AA96" i="8"/>
  <c r="AA74" i="8"/>
  <c r="AA104" i="8"/>
  <c r="AA82" i="8"/>
  <c r="AB12" i="8"/>
  <c r="AB30" i="8"/>
  <c r="AA72" i="8"/>
  <c r="AA79" i="8"/>
  <c r="AC30" i="8"/>
  <c r="AA80" i="8"/>
  <c r="AC27" i="6"/>
  <c r="AC30" i="6" s="1"/>
  <c r="AB30" i="6"/>
  <c r="AC19" i="6"/>
  <c r="AC15" i="6" s="1"/>
  <c r="Z79" i="6"/>
  <c r="AA79" i="6"/>
  <c r="Z71" i="6"/>
  <c r="Z93" i="6"/>
  <c r="AB89" i="9" l="1"/>
  <c r="AB68" i="9"/>
  <c r="AB94" i="8"/>
  <c r="AC89" i="8"/>
  <c r="AC93" i="8" s="1"/>
  <c r="AC68" i="8"/>
  <c r="AA80" i="9"/>
  <c r="AC68" i="10"/>
  <c r="AC72" i="10" s="1"/>
  <c r="AB90" i="9"/>
  <c r="AB94" i="9" s="1"/>
  <c r="AA93" i="9"/>
  <c r="AC89" i="10"/>
  <c r="AC93" i="10" s="1"/>
  <c r="AB82" i="6"/>
  <c r="AB74" i="6"/>
  <c r="AB104" i="6"/>
  <c r="AB96" i="6"/>
  <c r="AC74" i="6"/>
  <c r="AC104" i="6"/>
  <c r="AC82" i="6"/>
  <c r="AC96" i="6"/>
  <c r="AB96" i="10"/>
  <c r="AB74" i="10"/>
  <c r="AB104" i="10"/>
  <c r="AB82" i="10"/>
  <c r="AC71" i="10"/>
  <c r="AC94" i="10"/>
  <c r="G94" i="10" s="1"/>
  <c r="AB72" i="10"/>
  <c r="AC96" i="10"/>
  <c r="AC74" i="10"/>
  <c r="AC104" i="10"/>
  <c r="AC82" i="10"/>
  <c r="AB71" i="10"/>
  <c r="AB96" i="9"/>
  <c r="AB74" i="9"/>
  <c r="AB104" i="9"/>
  <c r="AB82" i="9"/>
  <c r="AC96" i="9"/>
  <c r="AC74" i="9"/>
  <c r="AC104" i="9"/>
  <c r="AC82" i="9"/>
  <c r="AB93" i="9"/>
  <c r="AB80" i="9"/>
  <c r="AC61" i="9"/>
  <c r="AC67" i="9" s="1"/>
  <c r="AA72" i="9"/>
  <c r="AA71" i="9"/>
  <c r="AC71" i="8"/>
  <c r="AC94" i="8"/>
  <c r="G94" i="8" s="1"/>
  <c r="AC72" i="8"/>
  <c r="AB72" i="8"/>
  <c r="AC96" i="8"/>
  <c r="AC74" i="8"/>
  <c r="AC104" i="8"/>
  <c r="AC82" i="8"/>
  <c r="AB71" i="8"/>
  <c r="AB96" i="8"/>
  <c r="AB74" i="8"/>
  <c r="AB104" i="8"/>
  <c r="AB82" i="8"/>
  <c r="AA71" i="6"/>
  <c r="AA93" i="6"/>
  <c r="AC68" i="9" l="1"/>
  <c r="AC90" i="9"/>
  <c r="AC94" i="9" s="1"/>
  <c r="G94" i="9" s="1"/>
  <c r="AC89" i="9"/>
  <c r="AC93" i="9" s="1"/>
  <c r="G74" i="9"/>
  <c r="F23" i="11" s="1"/>
  <c r="G96" i="10"/>
  <c r="G82" i="10"/>
  <c r="G74" i="6"/>
  <c r="D23" i="11" s="1"/>
  <c r="G82" i="9"/>
  <c r="G72" i="8"/>
  <c r="E21" i="11" s="1"/>
  <c r="G82" i="8"/>
  <c r="G72" i="10"/>
  <c r="G21" i="11" s="1"/>
  <c r="AC79" i="10"/>
  <c r="G79" i="10" s="1"/>
  <c r="G96" i="9"/>
  <c r="G74" i="10"/>
  <c r="G23" i="11" s="1"/>
  <c r="G104" i="6"/>
  <c r="G74" i="8"/>
  <c r="E23" i="11" s="1"/>
  <c r="G96" i="8"/>
  <c r="AC79" i="8"/>
  <c r="G79" i="8" s="1"/>
  <c r="AC80" i="10"/>
  <c r="G80" i="10" s="1"/>
  <c r="G96" i="6"/>
  <c r="G82" i="6"/>
  <c r="G71" i="10"/>
  <c r="G20" i="11" s="1"/>
  <c r="G93" i="10"/>
  <c r="G104" i="10"/>
  <c r="G104" i="9"/>
  <c r="AC71" i="9"/>
  <c r="AC72" i="9"/>
  <c r="AB71" i="9"/>
  <c r="AB79" i="9"/>
  <c r="AB72" i="9"/>
  <c r="G93" i="8"/>
  <c r="G71" i="8"/>
  <c r="E20" i="11" s="1"/>
  <c r="G104" i="8"/>
  <c r="AC80" i="8"/>
  <c r="G80" i="8" s="1"/>
  <c r="AB79" i="6"/>
  <c r="AB71" i="6"/>
  <c r="AB93" i="6"/>
  <c r="AC93" i="6"/>
  <c r="G72" i="9" l="1"/>
  <c r="F21" i="11" s="1"/>
  <c r="G71" i="9"/>
  <c r="F20" i="11" s="1"/>
  <c r="AC80" i="9"/>
  <c r="G80" i="9" s="1"/>
  <c r="G93" i="9"/>
  <c r="AC79" i="9"/>
  <c r="AC71" i="6"/>
  <c r="AC79" i="6"/>
  <c r="G93" i="6"/>
  <c r="G79" i="9" l="1"/>
  <c r="G71" i="6"/>
  <c r="D20" i="11" s="1"/>
  <c r="G79" i="6"/>
  <c r="E167" i="5" l="1"/>
  <c r="E166" i="5"/>
  <c r="E165" i="5"/>
  <c r="E164" i="5"/>
  <c r="B164" i="5"/>
  <c r="E163" i="5"/>
  <c r="C163" i="5"/>
  <c r="E162" i="5"/>
  <c r="C162" i="5"/>
  <c r="E161" i="5"/>
  <c r="C161" i="5"/>
  <c r="E160" i="5"/>
  <c r="C160" i="5"/>
  <c r="B160" i="5"/>
  <c r="E159" i="5"/>
  <c r="C159" i="5"/>
  <c r="B159" i="5"/>
  <c r="E158" i="5"/>
  <c r="C158" i="5"/>
  <c r="B158" i="5"/>
  <c r="E157" i="5"/>
  <c r="C157" i="5"/>
  <c r="B157" i="5"/>
  <c r="E156" i="5"/>
  <c r="C156" i="5"/>
  <c r="B156" i="5"/>
  <c r="E155" i="5"/>
  <c r="C155" i="5"/>
  <c r="E154" i="5"/>
  <c r="C154" i="5"/>
  <c r="B153" i="5"/>
  <c r="A153" i="5"/>
  <c r="E151" i="5"/>
  <c r="E150" i="5"/>
  <c r="E149" i="5"/>
  <c r="E148" i="5"/>
  <c r="B148" i="5"/>
  <c r="E147" i="5"/>
  <c r="C147" i="5"/>
  <c r="E146" i="5"/>
  <c r="C146" i="5"/>
  <c r="E145" i="5"/>
  <c r="C145" i="5"/>
  <c r="E144" i="5"/>
  <c r="C144" i="5"/>
  <c r="B144" i="5"/>
  <c r="E143" i="5"/>
  <c r="C143" i="5"/>
  <c r="B143" i="5"/>
  <c r="E142" i="5"/>
  <c r="C142" i="5"/>
  <c r="B142" i="5"/>
  <c r="E141" i="5"/>
  <c r="C141" i="5"/>
  <c r="B141" i="5"/>
  <c r="E140" i="5"/>
  <c r="C140" i="5"/>
  <c r="B140" i="5"/>
  <c r="E139" i="5"/>
  <c r="C139" i="5"/>
  <c r="E138" i="5"/>
  <c r="C138" i="5"/>
  <c r="B137" i="5"/>
  <c r="A137" i="5"/>
  <c r="E135" i="5"/>
  <c r="E134" i="5"/>
  <c r="E133" i="5"/>
  <c r="E132" i="5"/>
  <c r="B132" i="5"/>
  <c r="E131" i="5"/>
  <c r="C131" i="5"/>
  <c r="E130" i="5"/>
  <c r="C130" i="5"/>
  <c r="E129" i="5"/>
  <c r="C129" i="5"/>
  <c r="E128" i="5"/>
  <c r="C128" i="5"/>
  <c r="B128" i="5"/>
  <c r="E127" i="5"/>
  <c r="C127" i="5"/>
  <c r="B127" i="5"/>
  <c r="E126" i="5"/>
  <c r="C126" i="5"/>
  <c r="B126" i="5"/>
  <c r="E125" i="5"/>
  <c r="C125" i="5"/>
  <c r="B125" i="5"/>
  <c r="E124" i="5"/>
  <c r="C124" i="5"/>
  <c r="B124" i="5"/>
  <c r="E123" i="5"/>
  <c r="C123" i="5"/>
  <c r="E122" i="5"/>
  <c r="C122" i="5"/>
  <c r="B121" i="5"/>
  <c r="A121" i="5"/>
  <c r="B119" i="5"/>
  <c r="B167" i="5" s="1"/>
  <c r="B118" i="5"/>
  <c r="B166" i="5" s="1"/>
  <c r="B117" i="5"/>
  <c r="B165" i="5" s="1"/>
  <c r="B115" i="5"/>
  <c r="B114" i="5"/>
  <c r="B162" i="5" s="1"/>
  <c r="B113" i="5"/>
  <c r="B161" i="5" s="1"/>
  <c r="B107" i="5"/>
  <c r="B155" i="5" s="1"/>
  <c r="B106" i="5"/>
  <c r="B154" i="5" s="1"/>
  <c r="B105" i="5"/>
  <c r="A105" i="5"/>
  <c r="D98" i="5"/>
  <c r="C98" i="5"/>
  <c r="B98" i="5"/>
  <c r="A98" i="5"/>
  <c r="D97" i="5"/>
  <c r="C97" i="5"/>
  <c r="B97" i="5"/>
  <c r="A97" i="5"/>
  <c r="D96" i="5"/>
  <c r="C96" i="5"/>
  <c r="B96" i="5"/>
  <c r="A96" i="5"/>
  <c r="D95" i="5"/>
  <c r="C95" i="5"/>
  <c r="B95" i="5"/>
  <c r="A95" i="5"/>
  <c r="D94" i="5"/>
  <c r="C94" i="5"/>
  <c r="B94" i="5"/>
  <c r="A94" i="5"/>
  <c r="D91" i="5"/>
  <c r="C91" i="5"/>
  <c r="B91" i="5"/>
  <c r="A91" i="5"/>
  <c r="D90" i="5"/>
  <c r="C90" i="5"/>
  <c r="B90" i="5"/>
  <c r="A90" i="5"/>
  <c r="D89" i="5"/>
  <c r="C89" i="5"/>
  <c r="B89" i="5"/>
  <c r="A89" i="5"/>
  <c r="D88" i="5"/>
  <c r="C88" i="5"/>
  <c r="B88" i="5"/>
  <c r="A88" i="5"/>
  <c r="D87" i="5"/>
  <c r="C87" i="5"/>
  <c r="B87" i="5"/>
  <c r="A87" i="5"/>
  <c r="D84" i="5"/>
  <c r="C84" i="5"/>
  <c r="B84" i="5"/>
  <c r="A84" i="5"/>
  <c r="D83" i="5"/>
  <c r="C83" i="5"/>
  <c r="B83" i="5"/>
  <c r="A83" i="5"/>
  <c r="D82" i="5"/>
  <c r="C82" i="5"/>
  <c r="B82" i="5"/>
  <c r="A82" i="5"/>
  <c r="D81" i="5"/>
  <c r="C81" i="5"/>
  <c r="B81" i="5"/>
  <c r="A81" i="5"/>
  <c r="D80" i="5"/>
  <c r="C80" i="5"/>
  <c r="B80" i="5"/>
  <c r="A80" i="5"/>
  <c r="D77" i="5"/>
  <c r="C77" i="5"/>
  <c r="B77" i="5"/>
  <c r="A77" i="5"/>
  <c r="D76" i="5"/>
  <c r="C76" i="5"/>
  <c r="B76" i="5"/>
  <c r="A76" i="5"/>
  <c r="D75" i="5"/>
  <c r="C75" i="5"/>
  <c r="B75" i="5"/>
  <c r="A75" i="5"/>
  <c r="D74" i="5"/>
  <c r="C74" i="5"/>
  <c r="B74" i="5"/>
  <c r="A74" i="5"/>
  <c r="D73" i="5"/>
  <c r="C73" i="5"/>
  <c r="B73" i="5"/>
  <c r="A73" i="5"/>
  <c r="D70" i="5"/>
  <c r="C70" i="5"/>
  <c r="B70" i="5"/>
  <c r="A70" i="5"/>
  <c r="D69" i="5"/>
  <c r="C69" i="5"/>
  <c r="B69" i="5"/>
  <c r="A69" i="5"/>
  <c r="D68" i="5"/>
  <c r="C68" i="5"/>
  <c r="B68" i="5"/>
  <c r="A68" i="5"/>
  <c r="D67" i="5"/>
  <c r="C67" i="5"/>
  <c r="B67" i="5"/>
  <c r="A67" i="5"/>
  <c r="D66" i="5"/>
  <c r="C66" i="5"/>
  <c r="B66" i="5"/>
  <c r="A66" i="5"/>
  <c r="D63" i="5"/>
  <c r="C63" i="5"/>
  <c r="B63" i="5"/>
  <c r="A63" i="5"/>
  <c r="D62" i="5"/>
  <c r="C62" i="5"/>
  <c r="B62" i="5"/>
  <c r="A62" i="5"/>
  <c r="D61" i="5"/>
  <c r="C61" i="5"/>
  <c r="B61" i="5"/>
  <c r="A61" i="5"/>
  <c r="D60" i="5"/>
  <c r="C60" i="5"/>
  <c r="B60" i="5"/>
  <c r="A60" i="5"/>
  <c r="D59" i="5"/>
  <c r="C59" i="5"/>
  <c r="B59" i="5"/>
  <c r="A59" i="5"/>
  <c r="D56" i="5"/>
  <c r="C56" i="5"/>
  <c r="B56" i="5"/>
  <c r="A56" i="5"/>
  <c r="D55" i="5"/>
  <c r="C55" i="5"/>
  <c r="B55" i="5"/>
  <c r="A55" i="5"/>
  <c r="D54" i="5"/>
  <c r="C54" i="5"/>
  <c r="B54" i="5"/>
  <c r="A54" i="5"/>
  <c r="D53" i="5"/>
  <c r="C53" i="5"/>
  <c r="B53" i="5"/>
  <c r="A53" i="5"/>
  <c r="D52" i="5"/>
  <c r="C52" i="5"/>
  <c r="B52" i="5"/>
  <c r="A52" i="5"/>
  <c r="D49" i="5"/>
  <c r="C49" i="5"/>
  <c r="B49" i="5"/>
  <c r="A49" i="5"/>
  <c r="D48" i="5"/>
  <c r="C48" i="5"/>
  <c r="B48" i="5"/>
  <c r="A48" i="5"/>
  <c r="D47" i="5"/>
  <c r="C47" i="5"/>
  <c r="B47" i="5"/>
  <c r="A47" i="5"/>
  <c r="D46" i="5"/>
  <c r="C46" i="5"/>
  <c r="B46" i="5"/>
  <c r="A46" i="5"/>
  <c r="D45" i="5"/>
  <c r="C45" i="5"/>
  <c r="B45" i="5"/>
  <c r="A45" i="5"/>
  <c r="D23" i="5"/>
  <c r="C23" i="5"/>
  <c r="B23" i="5"/>
  <c r="A23" i="5"/>
  <c r="F22" i="5"/>
  <c r="D22" i="5"/>
  <c r="C22" i="5"/>
  <c r="B22" i="5"/>
  <c r="A22" i="5"/>
  <c r="D21" i="5"/>
  <c r="C21" i="5"/>
  <c r="B21" i="5"/>
  <c r="A21" i="5"/>
  <c r="D20" i="5"/>
  <c r="C20" i="5"/>
  <c r="B20" i="5"/>
  <c r="A20" i="5"/>
  <c r="J56" i="5"/>
  <c r="K56" i="5" s="1"/>
  <c r="L56" i="5" s="1"/>
  <c r="M56" i="5" s="1"/>
  <c r="N56" i="5" s="1"/>
  <c r="O56" i="5" s="1"/>
  <c r="P56" i="5" s="1"/>
  <c r="Q56" i="5" s="1"/>
  <c r="R56" i="5" s="1"/>
  <c r="S56" i="5" s="1"/>
  <c r="T56" i="5" s="1"/>
  <c r="U56" i="5" s="1"/>
  <c r="V56" i="5" s="1"/>
  <c r="W56" i="5" s="1"/>
  <c r="X56" i="5" s="1"/>
  <c r="Y56" i="5" s="1"/>
  <c r="Z56" i="5" s="1"/>
  <c r="AA56" i="5" s="1"/>
  <c r="AB56" i="5" s="1"/>
  <c r="AC56" i="5" s="1"/>
  <c r="AD56" i="5" s="1"/>
  <c r="AE56" i="5" s="1"/>
  <c r="AF56" i="5" s="1"/>
  <c r="AG56" i="5" s="1"/>
  <c r="AH56" i="5" s="1"/>
  <c r="AI56" i="5" s="1"/>
  <c r="I107" i="5"/>
  <c r="J54" i="5"/>
  <c r="K54" i="5" s="1"/>
  <c r="L54" i="5" s="1"/>
  <c r="M54" i="5" s="1"/>
  <c r="N54" i="5" s="1"/>
  <c r="O54" i="5" s="1"/>
  <c r="P54" i="5" s="1"/>
  <c r="Q54" i="5" s="1"/>
  <c r="R54" i="5" s="1"/>
  <c r="S54" i="5" s="1"/>
  <c r="T54" i="5" s="1"/>
  <c r="U54" i="5" s="1"/>
  <c r="B122" i="5" l="1"/>
  <c r="B138" i="5"/>
  <c r="AI106" i="5"/>
  <c r="B130" i="5"/>
  <c r="X119" i="5"/>
  <c r="L119" i="5"/>
  <c r="AA150" i="5"/>
  <c r="AA143" i="5" s="1"/>
  <c r="O118" i="5"/>
  <c r="U165" i="5"/>
  <c r="U158" i="5" s="1"/>
  <c r="AA147" i="5"/>
  <c r="U130" i="5"/>
  <c r="L114" i="5"/>
  <c r="J161" i="5"/>
  <c r="I156" i="5"/>
  <c r="W119" i="5"/>
  <c r="K119" i="5"/>
  <c r="N134" i="5"/>
  <c r="N127" i="5" s="1"/>
  <c r="T165" i="5"/>
  <c r="T158" i="5" s="1"/>
  <c r="K149" i="5"/>
  <c r="K142" i="5" s="1"/>
  <c r="N147" i="5"/>
  <c r="AF115" i="5"/>
  <c r="W114" i="5"/>
  <c r="K114" i="5"/>
  <c r="W145" i="5"/>
  <c r="I140" i="5"/>
  <c r="V151" i="5"/>
  <c r="V144" i="5" s="1"/>
  <c r="P151" i="5"/>
  <c r="P144" i="5" s="1"/>
  <c r="J119" i="5"/>
  <c r="AB166" i="5"/>
  <c r="AB159" i="5" s="1"/>
  <c r="AE165" i="5"/>
  <c r="V149" i="5"/>
  <c r="V142" i="5" s="1"/>
  <c r="V163" i="5"/>
  <c r="AB131" i="5"/>
  <c r="AE115" i="5"/>
  <c r="S115" i="5"/>
  <c r="M162" i="5"/>
  <c r="V114" i="5"/>
  <c r="J114" i="5"/>
  <c r="L161" i="5"/>
  <c r="U106" i="5"/>
  <c r="R135" i="5"/>
  <c r="U119" i="5"/>
  <c r="I119" i="5"/>
  <c r="X166" i="5"/>
  <c r="L166" i="5"/>
  <c r="L159" i="5" s="1"/>
  <c r="O166" i="5"/>
  <c r="AD165" i="5"/>
  <c r="AD158" i="5" s="1"/>
  <c r="R165" i="5"/>
  <c r="R158" i="5" s="1"/>
  <c r="U163" i="5"/>
  <c r="I163" i="5"/>
  <c r="L147" i="5"/>
  <c r="AD115" i="5"/>
  <c r="X162" i="5"/>
  <c r="L162" i="5"/>
  <c r="R130" i="5"/>
  <c r="U114" i="5"/>
  <c r="I114" i="5"/>
  <c r="AA161" i="5"/>
  <c r="M161" i="5"/>
  <c r="Y161" i="5"/>
  <c r="I161" i="5"/>
  <c r="AF151" i="5"/>
  <c r="AF144" i="5" s="1"/>
  <c r="W167" i="5"/>
  <c r="K167" i="5"/>
  <c r="T119" i="5"/>
  <c r="Z166" i="5"/>
  <c r="Z159" i="5" s="1"/>
  <c r="AC165" i="5"/>
  <c r="Q165" i="5"/>
  <c r="AF149" i="5"/>
  <c r="AF142" i="5" s="1"/>
  <c r="AF163" i="5"/>
  <c r="T163" i="5"/>
  <c r="Z131" i="5"/>
  <c r="AC115" i="5"/>
  <c r="Q115" i="5"/>
  <c r="AF130" i="5"/>
  <c r="W162" i="5"/>
  <c r="K162" i="5"/>
  <c r="AF114" i="5"/>
  <c r="T114" i="5"/>
  <c r="V113" i="5"/>
  <c r="N129" i="5"/>
  <c r="I145" i="5"/>
  <c r="N108" i="5"/>
  <c r="Z108" i="5"/>
  <c r="W106" i="5"/>
  <c r="J167" i="5"/>
  <c r="AE119" i="5"/>
  <c r="S119" i="5"/>
  <c r="S112" i="5" s="1"/>
  <c r="Y166" i="5"/>
  <c r="M166" i="5"/>
  <c r="S134" i="5"/>
  <c r="V118" i="5"/>
  <c r="J118" i="5"/>
  <c r="Y133" i="5"/>
  <c r="M133" i="5"/>
  <c r="M126" i="5" s="1"/>
  <c r="AB165" i="5"/>
  <c r="P165" i="5"/>
  <c r="AE163" i="5"/>
  <c r="S163" i="5"/>
  <c r="V162" i="5"/>
  <c r="J162" i="5"/>
  <c r="M146" i="5"/>
  <c r="AE114" i="5"/>
  <c r="Q161" i="5"/>
  <c r="O145" i="5"/>
  <c r="O108" i="5"/>
  <c r="AA108" i="5"/>
  <c r="L106" i="5"/>
  <c r="U167" i="5"/>
  <c r="I167" i="5"/>
  <c r="AA135" i="5"/>
  <c r="AA128" i="5" s="1"/>
  <c r="O135" i="5"/>
  <c r="O128" i="5" s="1"/>
  <c r="AD119" i="5"/>
  <c r="R119" i="5"/>
  <c r="U118" i="5"/>
  <c r="I118" i="5"/>
  <c r="X133" i="5"/>
  <c r="L133" i="5"/>
  <c r="AA165" i="5"/>
  <c r="O165" i="5"/>
  <c r="X117" i="5"/>
  <c r="L117" i="5"/>
  <c r="O147" i="5"/>
  <c r="AD163" i="5"/>
  <c r="R163" i="5"/>
  <c r="U162" i="5"/>
  <c r="I162" i="5"/>
  <c r="AA130" i="5"/>
  <c r="V129" i="5"/>
  <c r="AF145" i="5"/>
  <c r="P108" i="5"/>
  <c r="AB108" i="5"/>
  <c r="N124" i="5"/>
  <c r="Z124" i="5"/>
  <c r="J156" i="5"/>
  <c r="T167" i="5"/>
  <c r="T160" i="5" s="1"/>
  <c r="Z135" i="5"/>
  <c r="N135" i="5"/>
  <c r="W166" i="5"/>
  <c r="K166" i="5"/>
  <c r="N150" i="5"/>
  <c r="N143" i="5" s="1"/>
  <c r="AF118" i="5"/>
  <c r="Z165" i="5"/>
  <c r="N165" i="5"/>
  <c r="W117" i="5"/>
  <c r="W110" i="5" s="1"/>
  <c r="K117" i="5"/>
  <c r="AC163" i="5"/>
  <c r="Q163" i="5"/>
  <c r="Z115" i="5"/>
  <c r="N115" i="5"/>
  <c r="AF162" i="5"/>
  <c r="T162" i="5"/>
  <c r="AC114" i="5"/>
  <c r="Q114" i="5"/>
  <c r="Y113" i="5"/>
  <c r="K129" i="5"/>
  <c r="AE167" i="5"/>
  <c r="AE160" i="5" s="1"/>
  <c r="S167" i="5"/>
  <c r="J151" i="5"/>
  <c r="J144" i="5" s="1"/>
  <c r="AB119" i="5"/>
  <c r="AB112" i="5" s="1"/>
  <c r="V166" i="5"/>
  <c r="J166" i="5"/>
  <c r="P134" i="5"/>
  <c r="P127" i="5" s="1"/>
  <c r="AE118" i="5"/>
  <c r="S118" i="5"/>
  <c r="AE133" i="5"/>
  <c r="AE126" i="5" s="1"/>
  <c r="V117" i="5"/>
  <c r="J117" i="5"/>
  <c r="J110" i="5" s="1"/>
  <c r="Y131" i="5"/>
  <c r="M131" i="5"/>
  <c r="AB163" i="5"/>
  <c r="P163" i="5"/>
  <c r="V131" i="5"/>
  <c r="Y115" i="5"/>
  <c r="M115" i="5"/>
  <c r="P146" i="5"/>
  <c r="AE162" i="5"/>
  <c r="S162" i="5"/>
  <c r="N113" i="5"/>
  <c r="Z113" i="5"/>
  <c r="AD167" i="5"/>
  <c r="R167" i="5"/>
  <c r="AA119" i="5"/>
  <c r="AA112" i="5" s="1"/>
  <c r="O119" i="5"/>
  <c r="O112" i="5" s="1"/>
  <c r="AD150" i="5"/>
  <c r="AD143" i="5" s="1"/>
  <c r="U166" i="5"/>
  <c r="I166" i="5"/>
  <c r="O134" i="5"/>
  <c r="R118" i="5"/>
  <c r="R111" i="5" s="1"/>
  <c r="X165" i="5"/>
  <c r="X158" i="5" s="1"/>
  <c r="AD133" i="5"/>
  <c r="R133" i="5"/>
  <c r="R126" i="5" s="1"/>
  <c r="X163" i="5"/>
  <c r="L163" i="5"/>
  <c r="AD147" i="5"/>
  <c r="U131" i="5"/>
  <c r="I131" i="5"/>
  <c r="AD162" i="5"/>
  <c r="R162" i="5"/>
  <c r="AA114" i="5"/>
  <c r="O114" i="5"/>
  <c r="AA113" i="5"/>
  <c r="AE145" i="5"/>
  <c r="S108" i="5"/>
  <c r="AE108" i="5"/>
  <c r="Q124" i="5"/>
  <c r="AC124" i="5"/>
  <c r="O140" i="5"/>
  <c r="AA140" i="5"/>
  <c r="P106" i="5"/>
  <c r="AB106" i="5"/>
  <c r="Q167" i="5"/>
  <c r="W135" i="5"/>
  <c r="W128" i="5" s="1"/>
  <c r="K135" i="5"/>
  <c r="K128" i="5" s="1"/>
  <c r="Z119" i="5"/>
  <c r="Z112" i="5" s="1"/>
  <c r="N119" i="5"/>
  <c r="N112" i="5" s="1"/>
  <c r="AF166" i="5"/>
  <c r="AC118" i="5"/>
  <c r="AC111" i="5" s="1"/>
  <c r="Q118" i="5"/>
  <c r="W165" i="5"/>
  <c r="W158" i="5" s="1"/>
  <c r="K165" i="5"/>
  <c r="K158" i="5" s="1"/>
  <c r="AC133" i="5"/>
  <c r="AC126" i="5" s="1"/>
  <c r="Q133" i="5"/>
  <c r="Q126" i="5" s="1"/>
  <c r="AF117" i="5"/>
  <c r="AF110" i="5" s="1"/>
  <c r="Z163" i="5"/>
  <c r="N163" i="5"/>
  <c r="AF131" i="5"/>
  <c r="T131" i="5"/>
  <c r="AC162" i="5"/>
  <c r="Q162" i="5"/>
  <c r="W130" i="5"/>
  <c r="K130" i="5"/>
  <c r="P113" i="5"/>
  <c r="AB113" i="5"/>
  <c r="I124" i="5"/>
  <c r="Z156" i="5"/>
  <c r="P140" i="5"/>
  <c r="K161" i="5"/>
  <c r="AC113" i="5"/>
  <c r="Y130" i="5"/>
  <c r="AG166" i="5"/>
  <c r="AG159" i="5" s="1"/>
  <c r="B146" i="5"/>
  <c r="AA122" i="5"/>
  <c r="AC154" i="5"/>
  <c r="N140" i="5"/>
  <c r="AD108" i="5"/>
  <c r="Q113" i="5"/>
  <c r="J135" i="5"/>
  <c r="Q140" i="5"/>
  <c r="B134" i="5"/>
  <c r="I154" i="5"/>
  <c r="N138" i="5"/>
  <c r="AB154" i="5"/>
  <c r="P154" i="5"/>
  <c r="W156" i="5"/>
  <c r="AC108" i="5"/>
  <c r="M114" i="5"/>
  <c r="V115" i="5"/>
  <c r="AE117" i="5"/>
  <c r="AG131" i="5"/>
  <c r="AA154" i="5"/>
  <c r="O154" i="5"/>
  <c r="S122" i="5"/>
  <c r="Y108" i="5"/>
  <c r="O156" i="5"/>
  <c r="AE124" i="5"/>
  <c r="U108" i="5"/>
  <c r="U161" i="5"/>
  <c r="Y114" i="5"/>
  <c r="P133" i="5"/>
  <c r="P126" i="5" s="1"/>
  <c r="AG114" i="5"/>
  <c r="AG140" i="5"/>
  <c r="AG147" i="5"/>
  <c r="I122" i="5"/>
  <c r="Z154" i="5"/>
  <c r="AA106" i="5"/>
  <c r="X108" i="5"/>
  <c r="N156" i="5"/>
  <c r="AD124" i="5"/>
  <c r="T108" i="5"/>
  <c r="T161" i="5"/>
  <c r="J130" i="5"/>
  <c r="S131" i="5"/>
  <c r="AB133" i="5"/>
  <c r="AB126" i="5" s="1"/>
  <c r="AE154" i="5"/>
  <c r="AA156" i="5"/>
  <c r="M130" i="5"/>
  <c r="AG156" i="5"/>
  <c r="AA138" i="5"/>
  <c r="J138" i="5"/>
  <c r="Q122" i="5"/>
  <c r="Z106" i="5"/>
  <c r="AB124" i="5"/>
  <c r="R108" i="5"/>
  <c r="V130" i="5"/>
  <c r="AE131" i="5"/>
  <c r="V150" i="5"/>
  <c r="V143" i="5" s="1"/>
  <c r="Q154" i="5"/>
  <c r="Q138" i="5"/>
  <c r="AG108" i="5"/>
  <c r="L154" i="5"/>
  <c r="P122" i="5"/>
  <c r="S106" i="5"/>
  <c r="K156" i="5"/>
  <c r="AA124" i="5"/>
  <c r="Q108" i="5"/>
  <c r="P147" i="5"/>
  <c r="P167" i="5"/>
  <c r="P160" i="5" s="1"/>
  <c r="AG113" i="5"/>
  <c r="AG138" i="5"/>
  <c r="W154" i="5"/>
  <c r="Y138" i="5"/>
  <c r="AE122" i="5"/>
  <c r="O122" i="5"/>
  <c r="R106" i="5"/>
  <c r="M108" i="5"/>
  <c r="AC140" i="5"/>
  <c r="S124" i="5"/>
  <c r="L145" i="5"/>
  <c r="S146" i="5"/>
  <c r="J165" i="5"/>
  <c r="S166" i="5"/>
  <c r="AB167" i="5"/>
  <c r="AB160" i="5" s="1"/>
  <c r="AG129" i="5"/>
  <c r="AG149" i="5"/>
  <c r="AG142" i="5" s="1"/>
  <c r="S160" i="5"/>
  <c r="U159" i="5"/>
  <c r="AF138" i="5"/>
  <c r="V154" i="5"/>
  <c r="J154" i="5"/>
  <c r="L108" i="5"/>
  <c r="AB140" i="5"/>
  <c r="R124" i="5"/>
  <c r="AF161" i="5"/>
  <c r="AA129" i="5"/>
  <c r="AE146" i="5"/>
  <c r="M163" i="5"/>
  <c r="V165" i="5"/>
  <c r="AE166" i="5"/>
  <c r="AE159" i="5" s="1"/>
  <c r="M167" i="5"/>
  <c r="M160" i="5" s="1"/>
  <c r="S154" i="5"/>
  <c r="AG154" i="5"/>
  <c r="AC122" i="5"/>
  <c r="O106" i="5"/>
  <c r="Z140" i="5"/>
  <c r="P124" i="5"/>
  <c r="Z129" i="5"/>
  <c r="Y163" i="5"/>
  <c r="Y167" i="5"/>
  <c r="Y160" i="5" s="1"/>
  <c r="AG133" i="5"/>
  <c r="AG126" i="5" s="1"/>
  <c r="AD138" i="5"/>
  <c r="AF154" i="5"/>
  <c r="T154" i="5"/>
  <c r="AB122" i="5"/>
  <c r="N106" i="5"/>
  <c r="Y140" i="5"/>
  <c r="O124" i="5"/>
  <c r="O129" i="5"/>
  <c r="AB162" i="5"/>
  <c r="S149" i="5"/>
  <c r="S142" i="5" s="1"/>
  <c r="L135" i="5"/>
  <c r="L128" i="5" s="1"/>
  <c r="X135" i="5"/>
  <c r="X128" i="5" s="1"/>
  <c r="Y135" i="5"/>
  <c r="Y128" i="5" s="1"/>
  <c r="X134" i="5"/>
  <c r="X127" i="5" s="1"/>
  <c r="L165" i="5"/>
  <c r="L158" i="5" s="1"/>
  <c r="AE158" i="5"/>
  <c r="Y165" i="5"/>
  <c r="Y158" i="5" s="1"/>
  <c r="AF165" i="5"/>
  <c r="AF158" i="5" s="1"/>
  <c r="L131" i="5"/>
  <c r="X131" i="5"/>
  <c r="L113" i="5"/>
  <c r="X113" i="5"/>
  <c r="M113" i="5"/>
  <c r="L129" i="5"/>
  <c r="M129" i="5"/>
  <c r="Y129" i="5"/>
  <c r="L124" i="5"/>
  <c r="X124" i="5"/>
  <c r="Y124" i="5"/>
  <c r="L140" i="5"/>
  <c r="X140" i="5"/>
  <c r="L156" i="5"/>
  <c r="Y156" i="5"/>
  <c r="I108" i="5"/>
  <c r="X154" i="5"/>
  <c r="Q106" i="5"/>
  <c r="AC106" i="5"/>
  <c r="M154" i="5"/>
  <c r="Y154" i="5"/>
  <c r="X106" i="5"/>
  <c r="AE110" i="5"/>
  <c r="K110" i="5"/>
  <c r="U139" i="5"/>
  <c r="V54" i="5"/>
  <c r="W54" i="5" s="1"/>
  <c r="X54" i="5" s="1"/>
  <c r="Y54" i="5" s="1"/>
  <c r="Z54" i="5" s="1"/>
  <c r="AA54" i="5" s="1"/>
  <c r="AB54" i="5" s="1"/>
  <c r="AC54" i="5" s="1"/>
  <c r="AD54" i="5" s="1"/>
  <c r="AE54" i="5" s="1"/>
  <c r="AF54" i="5" s="1"/>
  <c r="AG54" i="5" s="1"/>
  <c r="AH54" i="5" s="1"/>
  <c r="AI54" i="5" s="1"/>
  <c r="AI139" i="5" s="1"/>
  <c r="R138" i="5"/>
  <c r="L149" i="5"/>
  <c r="L142" i="5" s="1"/>
  <c r="S150" i="5"/>
  <c r="S143" i="5" s="1"/>
  <c r="X151" i="5"/>
  <c r="X144" i="5" s="1"/>
  <c r="L151" i="5"/>
  <c r="L144" i="5" s="1"/>
  <c r="AC150" i="5"/>
  <c r="AC143" i="5" s="1"/>
  <c r="Q150" i="5"/>
  <c r="J149" i="5"/>
  <c r="J142" i="5" s="1"/>
  <c r="AF147" i="5"/>
  <c r="T147" i="5"/>
  <c r="Z146" i="5"/>
  <c r="N146" i="5"/>
  <c r="T145" i="5"/>
  <c r="T139" i="5"/>
  <c r="Z138" i="5"/>
  <c r="W151" i="5"/>
  <c r="W144" i="5" s="1"/>
  <c r="K151" i="5"/>
  <c r="K144" i="5" s="1"/>
  <c r="AB150" i="5"/>
  <c r="AB143" i="5" s="1"/>
  <c r="P150" i="5"/>
  <c r="U149" i="5"/>
  <c r="U142" i="5" s="1"/>
  <c r="I149" i="5"/>
  <c r="AE147" i="5"/>
  <c r="S147" i="5"/>
  <c r="Y146" i="5"/>
  <c r="S145" i="5"/>
  <c r="S139" i="5"/>
  <c r="M138" i="5"/>
  <c r="O150" i="5"/>
  <c r="O143" i="5" s="1"/>
  <c r="T149" i="5"/>
  <c r="T142" i="5" s="1"/>
  <c r="R147" i="5"/>
  <c r="X146" i="5"/>
  <c r="L146" i="5"/>
  <c r="AD145" i="5"/>
  <c r="R145" i="5"/>
  <c r="R139" i="5"/>
  <c r="X138" i="5"/>
  <c r="L138" i="5"/>
  <c r="AG151" i="5"/>
  <c r="U151" i="5"/>
  <c r="I151" i="5"/>
  <c r="I144" i="5" s="1"/>
  <c r="Z150" i="5"/>
  <c r="Z143" i="5" s="1"/>
  <c r="AE149" i="5"/>
  <c r="AE142" i="5" s="1"/>
  <c r="AC147" i="5"/>
  <c r="Q147" i="5"/>
  <c r="W146" i="5"/>
  <c r="K146" i="5"/>
  <c r="AC145" i="5"/>
  <c r="Q145" i="5"/>
  <c r="Q139" i="5"/>
  <c r="AI138" i="5"/>
  <c r="W138" i="5"/>
  <c r="K138" i="5"/>
  <c r="T151" i="5"/>
  <c r="T144" i="5" s="1"/>
  <c r="Y150" i="5"/>
  <c r="Y143" i="5" s="1"/>
  <c r="M150" i="5"/>
  <c r="M143" i="5" s="1"/>
  <c r="AD149" i="5"/>
  <c r="AD142" i="5" s="1"/>
  <c r="R149" i="5"/>
  <c r="R142" i="5" s="1"/>
  <c r="AB147" i="5"/>
  <c r="V146" i="5"/>
  <c r="J146" i="5"/>
  <c r="AB145" i="5"/>
  <c r="P145" i="5"/>
  <c r="P139" i="5"/>
  <c r="AH138" i="5"/>
  <c r="V138" i="5"/>
  <c r="AE151" i="5"/>
  <c r="AE144" i="5" s="1"/>
  <c r="S151" i="5"/>
  <c r="S144" i="5" s="1"/>
  <c r="X150" i="5"/>
  <c r="AC149" i="5"/>
  <c r="AC142" i="5" s="1"/>
  <c r="Q149" i="5"/>
  <c r="Q142" i="5" s="1"/>
  <c r="AG146" i="5"/>
  <c r="U146" i="5"/>
  <c r="I146" i="5"/>
  <c r="AA145" i="5"/>
  <c r="O139" i="5"/>
  <c r="U138" i="5"/>
  <c r="I138" i="5"/>
  <c r="AD151" i="5"/>
  <c r="AD144" i="5" s="1"/>
  <c r="R151" i="5"/>
  <c r="R144" i="5" s="1"/>
  <c r="W150" i="5"/>
  <c r="W143" i="5" s="1"/>
  <c r="K150" i="5"/>
  <c r="K143" i="5" s="1"/>
  <c r="AB149" i="5"/>
  <c r="AB142" i="5" s="1"/>
  <c r="P149" i="5"/>
  <c r="P142" i="5" s="1"/>
  <c r="Z147" i="5"/>
  <c r="AF146" i="5"/>
  <c r="T146" i="5"/>
  <c r="Z145" i="5"/>
  <c r="N145" i="5"/>
  <c r="N139" i="5"/>
  <c r="T138" i="5"/>
  <c r="AC151" i="5"/>
  <c r="AC144" i="5" s="1"/>
  <c r="Q151" i="5"/>
  <c r="Q144" i="5" s="1"/>
  <c r="J150" i="5"/>
  <c r="J143" i="5" s="1"/>
  <c r="AA149" i="5"/>
  <c r="O149" i="5"/>
  <c r="O142" i="5" s="1"/>
  <c r="Y147" i="5"/>
  <c r="M147" i="5"/>
  <c r="Y145" i="5"/>
  <c r="M145" i="5"/>
  <c r="M139" i="5"/>
  <c r="AE138" i="5"/>
  <c r="S138" i="5"/>
  <c r="J52" i="5"/>
  <c r="I147" i="5"/>
  <c r="T150" i="5"/>
  <c r="Z151" i="5"/>
  <c r="Z144" i="5" s="1"/>
  <c r="AG134" i="5"/>
  <c r="AG127" i="5" s="1"/>
  <c r="AB138" i="5"/>
  <c r="J147" i="5"/>
  <c r="N149" i="5"/>
  <c r="N142" i="5" s="1"/>
  <c r="U150" i="5"/>
  <c r="AA151" i="5"/>
  <c r="AA144" i="5" s="1"/>
  <c r="AC138" i="5"/>
  <c r="K145" i="5"/>
  <c r="O146" i="5"/>
  <c r="K147" i="5"/>
  <c r="W149" i="5"/>
  <c r="W142" i="5" s="1"/>
  <c r="AB151" i="5"/>
  <c r="AB144" i="5" s="1"/>
  <c r="AG117" i="5"/>
  <c r="AG110" i="5" s="1"/>
  <c r="AG119" i="5"/>
  <c r="B163" i="5"/>
  <c r="B147" i="5"/>
  <c r="B131" i="5"/>
  <c r="X149" i="5"/>
  <c r="AE150" i="5"/>
  <c r="AE143" i="5" s="1"/>
  <c r="AG163" i="5"/>
  <c r="AG115" i="5"/>
  <c r="AG118" i="5"/>
  <c r="AG111" i="5" s="1"/>
  <c r="U145" i="5"/>
  <c r="Q146" i="5"/>
  <c r="U147" i="5"/>
  <c r="Y149" i="5"/>
  <c r="Y142" i="5" s="1"/>
  <c r="AF150" i="5"/>
  <c r="V145" i="5"/>
  <c r="R146" i="5"/>
  <c r="V147" i="5"/>
  <c r="Z149" i="5"/>
  <c r="AG150" i="5"/>
  <c r="I139" i="5"/>
  <c r="AA146" i="5"/>
  <c r="W147" i="5"/>
  <c r="J139" i="5"/>
  <c r="X145" i="5"/>
  <c r="AB146" i="5"/>
  <c r="X147" i="5"/>
  <c r="B150" i="5"/>
  <c r="M151" i="5"/>
  <c r="M144" i="5" s="1"/>
  <c r="AG165" i="5"/>
  <c r="AG158" i="5" s="1"/>
  <c r="O138" i="5"/>
  <c r="K139" i="5"/>
  <c r="AG145" i="5"/>
  <c r="AC146" i="5"/>
  <c r="N151" i="5"/>
  <c r="N144" i="5" s="1"/>
  <c r="AG161" i="5"/>
  <c r="AG135" i="5"/>
  <c r="AG167" i="5"/>
  <c r="P138" i="5"/>
  <c r="L139" i="5"/>
  <c r="AD146" i="5"/>
  <c r="I150" i="5"/>
  <c r="O151" i="5"/>
  <c r="O144" i="5" s="1"/>
  <c r="AG130" i="5"/>
  <c r="B135" i="5"/>
  <c r="B151" i="5"/>
  <c r="B133" i="5"/>
  <c r="AG162" i="5"/>
  <c r="B123" i="5"/>
  <c r="B129" i="5"/>
  <c r="B149" i="5"/>
  <c r="B139" i="5"/>
  <c r="B145" i="5"/>
  <c r="M116" i="5" l="1"/>
  <c r="V132" i="5"/>
  <c r="L164" i="5"/>
  <c r="AF164" i="5"/>
  <c r="AF157" i="5" s="1"/>
  <c r="M164" i="5"/>
  <c r="M132" i="5"/>
  <c r="M39" i="10" s="1"/>
  <c r="AC116" i="5"/>
  <c r="AC38" i="10" s="1"/>
  <c r="X139" i="5"/>
  <c r="AE139" i="5"/>
  <c r="AG116" i="5"/>
  <c r="AG109" i="5" s="1"/>
  <c r="Q116" i="5"/>
  <c r="Q38" i="10" s="1"/>
  <c r="V116" i="5"/>
  <c r="V109" i="5" s="1"/>
  <c r="W148" i="5"/>
  <c r="W141" i="5" s="1"/>
  <c r="Y132" i="5"/>
  <c r="Y39" i="6" s="1"/>
  <c r="U164" i="5"/>
  <c r="U157" i="5" s="1"/>
  <c r="T164" i="5"/>
  <c r="T41" i="10" s="1"/>
  <c r="Y148" i="5"/>
  <c r="Y40" i="9" s="1"/>
  <c r="I164" i="5"/>
  <c r="I41" i="9" s="1"/>
  <c r="Y116" i="5"/>
  <c r="Y109" i="5" s="1"/>
  <c r="M39" i="8"/>
  <c r="V125" i="5"/>
  <c r="V39" i="9"/>
  <c r="V39" i="8"/>
  <c r="V39" i="6"/>
  <c r="V39" i="10"/>
  <c r="T41" i="6"/>
  <c r="Y141" i="5"/>
  <c r="Y40" i="6"/>
  <c r="Y40" i="8"/>
  <c r="Y40" i="10"/>
  <c r="AG132" i="5"/>
  <c r="AG125" i="5" s="1"/>
  <c r="L157" i="5"/>
  <c r="L41" i="9"/>
  <c r="L41" i="8"/>
  <c r="L41" i="6"/>
  <c r="L41" i="10"/>
  <c r="M109" i="5"/>
  <c r="M38" i="9"/>
  <c r="M38" i="8"/>
  <c r="M38" i="6"/>
  <c r="M38" i="10"/>
  <c r="M41" i="9"/>
  <c r="M41" i="8"/>
  <c r="M41" i="6"/>
  <c r="M41" i="10"/>
  <c r="I41" i="6"/>
  <c r="M156" i="5"/>
  <c r="M122" i="5"/>
  <c r="AB118" i="5"/>
  <c r="AB111" i="5" s="1"/>
  <c r="Y119" i="5"/>
  <c r="Y112" i="5" s="1"/>
  <c r="O163" i="5"/>
  <c r="V110" i="5"/>
  <c r="AB134" i="5"/>
  <c r="AB127" i="5" s="1"/>
  <c r="AF167" i="5"/>
  <c r="AF160" i="5" s="1"/>
  <c r="AC161" i="5"/>
  <c r="AC164" i="5" s="1"/>
  <c r="Y126" i="5"/>
  <c r="AE112" i="5"/>
  <c r="K106" i="5"/>
  <c r="Q130" i="5"/>
  <c r="Q158" i="5"/>
  <c r="V106" i="5"/>
  <c r="AD130" i="5"/>
  <c r="X159" i="5"/>
  <c r="X129" i="5"/>
  <c r="S130" i="5"/>
  <c r="S165" i="5"/>
  <c r="S158" i="5" s="1"/>
  <c r="M134" i="5"/>
  <c r="M127" i="5" s="1"/>
  <c r="T106" i="5"/>
  <c r="Z134" i="5"/>
  <c r="Z127" i="5" s="1"/>
  <c r="X161" i="5"/>
  <c r="X164" i="5" s="1"/>
  <c r="L112" i="5"/>
  <c r="I111" i="5"/>
  <c r="I143" i="5"/>
  <c r="AF143" i="5"/>
  <c r="P143" i="5"/>
  <c r="Y122" i="5"/>
  <c r="S117" i="5"/>
  <c r="S110" i="5" s="1"/>
  <c r="P118" i="5"/>
  <c r="P111" i="5" s="1"/>
  <c r="T117" i="5"/>
  <c r="T110" i="5" s="1"/>
  <c r="AA163" i="5"/>
  <c r="S133" i="5"/>
  <c r="S126" i="5" s="1"/>
  <c r="K131" i="5"/>
  <c r="K132" i="5" s="1"/>
  <c r="K159" i="5"/>
  <c r="L110" i="5"/>
  <c r="R134" i="5"/>
  <c r="R127" i="5" s="1"/>
  <c r="J111" i="5"/>
  <c r="P135" i="5"/>
  <c r="P128" i="5" s="1"/>
  <c r="AC130" i="5"/>
  <c r="AC158" i="5"/>
  <c r="J106" i="5"/>
  <c r="I112" i="5"/>
  <c r="AE130" i="5"/>
  <c r="Y134" i="5"/>
  <c r="Y127" i="5" s="1"/>
  <c r="K163" i="5"/>
  <c r="K164" i="5" s="1"/>
  <c r="K112" i="5"/>
  <c r="X112" i="5"/>
  <c r="T143" i="5"/>
  <c r="M140" i="5"/>
  <c r="J53" i="5"/>
  <c r="I123" i="5"/>
  <c r="AH129" i="5"/>
  <c r="J115" i="5"/>
  <c r="R154" i="5"/>
  <c r="W131" i="5"/>
  <c r="W159" i="5"/>
  <c r="J129" i="5"/>
  <c r="X110" i="5"/>
  <c r="AD134" i="5"/>
  <c r="AD127" i="5" s="1"/>
  <c r="U156" i="5"/>
  <c r="V111" i="5"/>
  <c r="AB135" i="5"/>
  <c r="AB128" i="5" s="1"/>
  <c r="AB161" i="5"/>
  <c r="AB164" i="5" s="1"/>
  <c r="T112" i="5"/>
  <c r="U112" i="5"/>
  <c r="Z161" i="5"/>
  <c r="J163" i="5"/>
  <c r="J164" i="5" s="1"/>
  <c r="J112" i="5"/>
  <c r="W163" i="5"/>
  <c r="W112" i="5"/>
  <c r="AB156" i="5"/>
  <c r="O162" i="5"/>
  <c r="O111" i="5"/>
  <c r="I135" i="5"/>
  <c r="I128" i="5" s="1"/>
  <c r="X142" i="5"/>
  <c r="AG112" i="5"/>
  <c r="P162" i="5"/>
  <c r="R122" i="5"/>
  <c r="M119" i="5"/>
  <c r="M112" i="5" s="1"/>
  <c r="AD154" i="5"/>
  <c r="K115" i="5"/>
  <c r="Q160" i="5"/>
  <c r="AD118" i="5"/>
  <c r="AD111" i="5" s="1"/>
  <c r="P114" i="5"/>
  <c r="J131" i="5"/>
  <c r="J159" i="5"/>
  <c r="N130" i="5"/>
  <c r="N158" i="5"/>
  <c r="O115" i="5"/>
  <c r="I133" i="5"/>
  <c r="I126" i="5" s="1"/>
  <c r="I160" i="5"/>
  <c r="W140" i="5"/>
  <c r="M117" i="5"/>
  <c r="M110" i="5" s="1"/>
  <c r="S127" i="5"/>
  <c r="AF156" i="5"/>
  <c r="P161" i="5"/>
  <c r="AF119" i="5"/>
  <c r="AF112" i="5" s="1"/>
  <c r="O161" i="5"/>
  <c r="L118" i="5"/>
  <c r="L111" i="5" s="1"/>
  <c r="R128" i="5"/>
  <c r="AD156" i="5"/>
  <c r="N161" i="5"/>
  <c r="V119" i="5"/>
  <c r="V112" i="5" s="1"/>
  <c r="N162" i="5"/>
  <c r="N118" i="5"/>
  <c r="N111" i="5" s="1"/>
  <c r="T135" i="5"/>
  <c r="T128" i="5" s="1"/>
  <c r="P156" i="5"/>
  <c r="AA162" i="5"/>
  <c r="AA118" i="5"/>
  <c r="AA111" i="5" s="1"/>
  <c r="U135" i="5"/>
  <c r="U128" i="5" s="1"/>
  <c r="Y151" i="5"/>
  <c r="Y144" i="5" s="1"/>
  <c r="AH106" i="5"/>
  <c r="S159" i="5"/>
  <c r="K154" i="5"/>
  <c r="AG106" i="5"/>
  <c r="W115" i="5"/>
  <c r="AC167" i="5"/>
  <c r="AC160" i="5" s="1"/>
  <c r="I117" i="5"/>
  <c r="I110" i="5" s="1"/>
  <c r="O127" i="5"/>
  <c r="AB114" i="5"/>
  <c r="V159" i="5"/>
  <c r="Z130" i="5"/>
  <c r="Z132" i="5" s="1"/>
  <c r="Z158" i="5"/>
  <c r="W122" i="5"/>
  <c r="AA115" i="5"/>
  <c r="AA116" i="5" s="1"/>
  <c r="U133" i="5"/>
  <c r="U126" i="5" s="1"/>
  <c r="U160" i="5"/>
  <c r="K140" i="5"/>
  <c r="U129" i="5"/>
  <c r="U132" i="5" s="1"/>
  <c r="Y117" i="5"/>
  <c r="Y110" i="5" s="1"/>
  <c r="AE134" i="5"/>
  <c r="AE127" i="5" s="1"/>
  <c r="T156" i="5"/>
  <c r="K118" i="5"/>
  <c r="K111" i="5" s="1"/>
  <c r="Q135" i="5"/>
  <c r="Q128" i="5" s="1"/>
  <c r="AE156" i="5"/>
  <c r="X118" i="5"/>
  <c r="X111" i="5" s="1"/>
  <c r="AD135" i="5"/>
  <c r="AD128" i="5" s="1"/>
  <c r="R156" i="5"/>
  <c r="M118" i="5"/>
  <c r="M111" i="5" s="1"/>
  <c r="S135" i="5"/>
  <c r="S128" i="5" s="1"/>
  <c r="AC156" i="5"/>
  <c r="Z162" i="5"/>
  <c r="Z118" i="5"/>
  <c r="Z111" i="5" s="1"/>
  <c r="AF135" i="5"/>
  <c r="AF128" i="5" s="1"/>
  <c r="AD140" i="5"/>
  <c r="AB129" i="5"/>
  <c r="L130" i="5"/>
  <c r="L132" i="5" s="1"/>
  <c r="R117" i="5"/>
  <c r="R110" i="5" s="1"/>
  <c r="J128" i="5"/>
  <c r="Q111" i="5"/>
  <c r="M149" i="5"/>
  <c r="M142" i="5" s="1"/>
  <c r="AG143" i="5"/>
  <c r="L150" i="5"/>
  <c r="L143" i="5" s="1"/>
  <c r="U111" i="5"/>
  <c r="W161" i="5"/>
  <c r="J158" i="5"/>
  <c r="AG122" i="5"/>
  <c r="N114" i="5"/>
  <c r="N116" i="5" s="1"/>
  <c r="T166" i="5"/>
  <c r="T159" i="5" s="1"/>
  <c r="U117" i="5"/>
  <c r="U110" i="5" s="1"/>
  <c r="AA134" i="5"/>
  <c r="AA127" i="5" s="1"/>
  <c r="Q164" i="5"/>
  <c r="Q119" i="5"/>
  <c r="Q112" i="5" s="1"/>
  <c r="K122" i="5"/>
  <c r="R114" i="5"/>
  <c r="W113" i="5"/>
  <c r="P115" i="5"/>
  <c r="J133" i="5"/>
  <c r="J126" i="5" s="1"/>
  <c r="J160" i="5"/>
  <c r="V140" i="5"/>
  <c r="W118" i="5"/>
  <c r="W111" i="5" s="1"/>
  <c r="AC135" i="5"/>
  <c r="AC128" i="5" s="1"/>
  <c r="S156" i="5"/>
  <c r="O117" i="5"/>
  <c r="O110" i="5" s="1"/>
  <c r="I134" i="5"/>
  <c r="I127" i="5" s="1"/>
  <c r="AF140" i="5"/>
  <c r="Y162" i="5"/>
  <c r="Y164" i="5" s="1"/>
  <c r="Y118" i="5"/>
  <c r="Y111" i="5" s="1"/>
  <c r="AE135" i="5"/>
  <c r="AE128" i="5" s="1"/>
  <c r="Q156" i="5"/>
  <c r="AC129" i="5"/>
  <c r="Q117" i="5"/>
  <c r="Q110" i="5" s="1"/>
  <c r="K134" i="5"/>
  <c r="K127" i="5" s="1"/>
  <c r="R140" i="5"/>
  <c r="P129" i="5"/>
  <c r="X130" i="5"/>
  <c r="AD117" i="5"/>
  <c r="AD110" i="5" s="1"/>
  <c r="M125" i="5"/>
  <c r="Z142" i="5"/>
  <c r="U143" i="5"/>
  <c r="AA142" i="5"/>
  <c r="X143" i="5"/>
  <c r="U144" i="5"/>
  <c r="Q143" i="5"/>
  <c r="J55" i="5"/>
  <c r="I155" i="5"/>
  <c r="AH161" i="5"/>
  <c r="U154" i="5"/>
  <c r="AH122" i="5"/>
  <c r="N154" i="5"/>
  <c r="AG124" i="5"/>
  <c r="AD106" i="5"/>
  <c r="AF108" i="5"/>
  <c r="I106" i="5"/>
  <c r="Z114" i="5"/>
  <c r="Z116" i="5" s="1"/>
  <c r="AF159" i="5"/>
  <c r="L115" i="5"/>
  <c r="L116" i="5" s="1"/>
  <c r="R160" i="5"/>
  <c r="AE161" i="5"/>
  <c r="AE164" i="5" s="1"/>
  <c r="AE157" i="5" s="1"/>
  <c r="AC119" i="5"/>
  <c r="AC112" i="5" s="1"/>
  <c r="Y106" i="5"/>
  <c r="I113" i="5"/>
  <c r="AD114" i="5"/>
  <c r="K113" i="5"/>
  <c r="AB115" i="5"/>
  <c r="V133" i="5"/>
  <c r="V126" i="5" s="1"/>
  <c r="V167" i="5"/>
  <c r="V160" i="5" s="1"/>
  <c r="J140" i="5"/>
  <c r="AF129" i="5"/>
  <c r="AF132" i="5" s="1"/>
  <c r="AF125" i="5" s="1"/>
  <c r="T130" i="5"/>
  <c r="N117" i="5"/>
  <c r="N110" i="5" s="1"/>
  <c r="T134" i="5"/>
  <c r="T127" i="5" s="1"/>
  <c r="U140" i="5"/>
  <c r="AE129" i="5"/>
  <c r="AA117" i="5"/>
  <c r="AA110" i="5" s="1"/>
  <c r="U134" i="5"/>
  <c r="U127" i="5" s="1"/>
  <c r="T140" i="5"/>
  <c r="AD129" i="5"/>
  <c r="P117" i="5"/>
  <c r="P110" i="5" s="1"/>
  <c r="J134" i="5"/>
  <c r="J127" i="5" s="1"/>
  <c r="AE140" i="5"/>
  <c r="Q129" i="5"/>
  <c r="AC117" i="5"/>
  <c r="AC110" i="5" s="1"/>
  <c r="W134" i="5"/>
  <c r="W127" i="5" s="1"/>
  <c r="AF124" i="5"/>
  <c r="AD113" i="5"/>
  <c r="I115" i="5"/>
  <c r="O133" i="5"/>
  <c r="O126" i="5" s="1"/>
  <c r="O167" i="5"/>
  <c r="O160" i="5" s="1"/>
  <c r="AG144" i="5"/>
  <c r="M124" i="5"/>
  <c r="AH163" i="5"/>
  <c r="AH124" i="5"/>
  <c r="T122" i="5"/>
  <c r="AH145" i="5"/>
  <c r="O113" i="5"/>
  <c r="X115" i="5"/>
  <c r="AD126" i="5"/>
  <c r="AD160" i="5"/>
  <c r="P119" i="5"/>
  <c r="P112" i="5" s="1"/>
  <c r="S161" i="5"/>
  <c r="S164" i="5" s="1"/>
  <c r="T118" i="5"/>
  <c r="T111" i="5" s="1"/>
  <c r="N128" i="5"/>
  <c r="M106" i="5"/>
  <c r="O130" i="5"/>
  <c r="O158" i="5"/>
  <c r="S114" i="5"/>
  <c r="M159" i="5"/>
  <c r="T129" i="5"/>
  <c r="Z117" i="5"/>
  <c r="Z110" i="5" s="1"/>
  <c r="AF134" i="5"/>
  <c r="AF127" i="5" s="1"/>
  <c r="W124" i="5"/>
  <c r="S129" i="5"/>
  <c r="R115" i="5"/>
  <c r="R150" i="5"/>
  <c r="R143" i="5" s="1"/>
  <c r="V124" i="5"/>
  <c r="R129" i="5"/>
  <c r="AB117" i="5"/>
  <c r="AB110" i="5" s="1"/>
  <c r="V134" i="5"/>
  <c r="V127" i="5" s="1"/>
  <c r="S140" i="5"/>
  <c r="AE113" i="5"/>
  <c r="AE116" i="5" s="1"/>
  <c r="AE109" i="5" s="1"/>
  <c r="T115" i="5"/>
  <c r="N133" i="5"/>
  <c r="N126" i="5" s="1"/>
  <c r="N167" i="5"/>
  <c r="N160" i="5" s="1"/>
  <c r="T124" i="5"/>
  <c r="R113" i="5"/>
  <c r="U115" i="5"/>
  <c r="AA133" i="5"/>
  <c r="AA126" i="5" s="1"/>
  <c r="AA167" i="5"/>
  <c r="AA160" i="5" s="1"/>
  <c r="L134" i="5"/>
  <c r="L127" i="5" s="1"/>
  <c r="AD122" i="5"/>
  <c r="L122" i="5"/>
  <c r="AH133" i="5"/>
  <c r="AH126" i="5" s="1"/>
  <c r="AH114" i="5"/>
  <c r="V135" i="5"/>
  <c r="V128" i="5" s="1"/>
  <c r="X156" i="5"/>
  <c r="I159" i="5"/>
  <c r="AF111" i="5"/>
  <c r="Z128" i="5"/>
  <c r="AA158" i="5"/>
  <c r="V122" i="5"/>
  <c r="Y159" i="5"/>
  <c r="K133" i="5"/>
  <c r="K126" i="5" s="1"/>
  <c r="K160" i="5"/>
  <c r="K124" i="5"/>
  <c r="U113" i="5"/>
  <c r="J124" i="5"/>
  <c r="AF113" i="5"/>
  <c r="AF116" i="5" s="1"/>
  <c r="AF109" i="5" s="1"/>
  <c r="U124" i="5"/>
  <c r="S113" i="5"/>
  <c r="Z133" i="5"/>
  <c r="Z126" i="5" s="1"/>
  <c r="Z167" i="5"/>
  <c r="Z160" i="5" s="1"/>
  <c r="V108" i="5"/>
  <c r="R131" i="5"/>
  <c r="R166" i="5"/>
  <c r="R159" i="5" s="1"/>
  <c r="L167" i="5"/>
  <c r="L160" i="5" s="1"/>
  <c r="AG160" i="5"/>
  <c r="J145" i="5"/>
  <c r="J148" i="5" s="1"/>
  <c r="M165" i="5"/>
  <c r="M158" i="5" s="1"/>
  <c r="AH117" i="5"/>
  <c r="AH110" i="5" s="1"/>
  <c r="V158" i="5"/>
  <c r="AF122" i="5"/>
  <c r="X122" i="5"/>
  <c r="AH166" i="5"/>
  <c r="AH159" i="5" s="1"/>
  <c r="T133" i="5"/>
  <c r="T126" i="5" s="1"/>
  <c r="Z122" i="5"/>
  <c r="S111" i="5"/>
  <c r="W129" i="5"/>
  <c r="W132" i="5" s="1"/>
  <c r="Q134" i="5"/>
  <c r="Q127" i="5" s="1"/>
  <c r="AD161" i="5"/>
  <c r="AD164" i="5" s="1"/>
  <c r="AD157" i="5" s="1"/>
  <c r="L126" i="5"/>
  <c r="R112" i="5"/>
  <c r="J122" i="5"/>
  <c r="I129" i="5"/>
  <c r="P130" i="5"/>
  <c r="P158" i="5"/>
  <c r="J113" i="5"/>
  <c r="W133" i="5"/>
  <c r="W126" i="5" s="1"/>
  <c r="W160" i="5"/>
  <c r="O131" i="5"/>
  <c r="O159" i="5"/>
  <c r="T113" i="5"/>
  <c r="W108" i="5"/>
  <c r="Q131" i="5"/>
  <c r="Q166" i="5"/>
  <c r="Q159" i="5" s="1"/>
  <c r="J108" i="5"/>
  <c r="X114" i="5"/>
  <c r="AD131" i="5"/>
  <c r="AD166" i="5"/>
  <c r="AD159" i="5" s="1"/>
  <c r="X167" i="5"/>
  <c r="X160" i="5" s="1"/>
  <c r="AG128" i="5"/>
  <c r="I142" i="5"/>
  <c r="M157" i="5"/>
  <c r="M135" i="5"/>
  <c r="M128" i="5" s="1"/>
  <c r="AH113" i="5"/>
  <c r="AH151" i="5"/>
  <c r="AH144" i="5" s="1"/>
  <c r="AE106" i="5"/>
  <c r="AF106" i="5"/>
  <c r="AF133" i="5"/>
  <c r="AF126" i="5" s="1"/>
  <c r="N122" i="5"/>
  <c r="AE111" i="5"/>
  <c r="AC134" i="5"/>
  <c r="AC127" i="5" s="1"/>
  <c r="V156" i="5"/>
  <c r="R161" i="5"/>
  <c r="R164" i="5" s="1"/>
  <c r="X126" i="5"/>
  <c r="AD112" i="5"/>
  <c r="AB130" i="5"/>
  <c r="AB158" i="5"/>
  <c r="U122" i="5"/>
  <c r="N131" i="5"/>
  <c r="N166" i="5"/>
  <c r="N159" i="5" s="1"/>
  <c r="AA131" i="5"/>
  <c r="AA132" i="5" s="1"/>
  <c r="AA166" i="5"/>
  <c r="AA159" i="5" s="1"/>
  <c r="P131" i="5"/>
  <c r="P166" i="5"/>
  <c r="P159" i="5" s="1"/>
  <c r="K108" i="5"/>
  <c r="AC131" i="5"/>
  <c r="AC166" i="5"/>
  <c r="AC159" i="5" s="1"/>
  <c r="V161" i="5"/>
  <c r="V164" i="5" s="1"/>
  <c r="I130" i="5"/>
  <c r="I165" i="5"/>
  <c r="I158" i="5" s="1"/>
  <c r="S148" i="5"/>
  <c r="U148" i="5"/>
  <c r="I148" i="5"/>
  <c r="AE148" i="5"/>
  <c r="AE141" i="5" s="1"/>
  <c r="Q148" i="5"/>
  <c r="M148" i="5"/>
  <c r="AG164" i="5"/>
  <c r="AG157" i="5" s="1"/>
  <c r="AF139" i="5"/>
  <c r="Z139" i="5"/>
  <c r="AB139" i="5"/>
  <c r="AD139" i="5"/>
  <c r="W139" i="5"/>
  <c r="AH139" i="5"/>
  <c r="V139" i="5"/>
  <c r="AG139" i="5"/>
  <c r="Y139" i="5"/>
  <c r="AA139" i="5"/>
  <c r="AC139" i="5"/>
  <c r="O148" i="5"/>
  <c r="L148" i="5"/>
  <c r="AA148" i="5"/>
  <c r="AC148" i="5"/>
  <c r="AH167" i="5"/>
  <c r="AH160" i="5" s="1"/>
  <c r="K148" i="5"/>
  <c r="T148" i="5"/>
  <c r="AG148" i="5"/>
  <c r="AG141" i="5" s="1"/>
  <c r="X148" i="5"/>
  <c r="AH140" i="5"/>
  <c r="AH108" i="5"/>
  <c r="AI108" i="5"/>
  <c r="N148" i="5"/>
  <c r="P148" i="5"/>
  <c r="R148" i="5"/>
  <c r="AF148" i="5"/>
  <c r="AF141" i="5" s="1"/>
  <c r="AH154" i="5"/>
  <c r="AI154" i="5"/>
  <c r="Z148" i="5"/>
  <c r="AB148" i="5"/>
  <c r="AD148" i="5"/>
  <c r="AD141" i="5" s="1"/>
  <c r="J107" i="5"/>
  <c r="K52" i="5"/>
  <c r="AH165" i="5"/>
  <c r="AH158" i="5" s="1"/>
  <c r="AH156" i="5"/>
  <c r="V148" i="5"/>
  <c r="M39" i="6" l="1"/>
  <c r="M39" i="9"/>
  <c r="I41" i="10"/>
  <c r="I41" i="8"/>
  <c r="I157" i="5"/>
  <c r="AC38" i="6"/>
  <c r="AC38" i="8"/>
  <c r="AC109" i="5"/>
  <c r="Y38" i="8"/>
  <c r="K116" i="5"/>
  <c r="O116" i="5"/>
  <c r="O38" i="9" s="1"/>
  <c r="J116" i="5"/>
  <c r="J38" i="8" s="1"/>
  <c r="Q109" i="5"/>
  <c r="Y38" i="10"/>
  <c r="AC38" i="9"/>
  <c r="Y38" i="6"/>
  <c r="Q38" i="6"/>
  <c r="Q38" i="8"/>
  <c r="Y38" i="9"/>
  <c r="Q38" i="9"/>
  <c r="U116" i="5"/>
  <c r="AE137" i="5"/>
  <c r="V38" i="9"/>
  <c r="W40" i="9"/>
  <c r="V38" i="10"/>
  <c r="S116" i="5"/>
  <c r="S109" i="5" s="1"/>
  <c r="W40" i="10"/>
  <c r="X116" i="5"/>
  <c r="X109" i="5" s="1"/>
  <c r="W40" i="6"/>
  <c r="W40" i="8"/>
  <c r="AE132" i="5"/>
  <c r="AE125" i="5" s="1"/>
  <c r="AA164" i="5"/>
  <c r="AA157" i="5" s="1"/>
  <c r="V38" i="6"/>
  <c r="V38" i="8"/>
  <c r="U41" i="9"/>
  <c r="O132" i="5"/>
  <c r="O125" i="5" s="1"/>
  <c r="T41" i="8"/>
  <c r="T157" i="5"/>
  <c r="U41" i="10"/>
  <c r="U41" i="8"/>
  <c r="U41" i="6"/>
  <c r="P116" i="5"/>
  <c r="Y39" i="9"/>
  <c r="Y137" i="5"/>
  <c r="Y24" i="9" s="1"/>
  <c r="T41" i="9"/>
  <c r="Y39" i="8"/>
  <c r="Y39" i="10"/>
  <c r="Y125" i="5"/>
  <c r="W137" i="5"/>
  <c r="W24" i="9" s="1"/>
  <c r="AG137" i="5"/>
  <c r="I153" i="5"/>
  <c r="J132" i="5"/>
  <c r="J39" i="9" s="1"/>
  <c r="W116" i="5"/>
  <c r="W38" i="9" s="1"/>
  <c r="N132" i="5"/>
  <c r="N39" i="9" s="1"/>
  <c r="P164" i="5"/>
  <c r="P157" i="5" s="1"/>
  <c r="S132" i="5"/>
  <c r="S39" i="10" s="1"/>
  <c r="L125" i="5"/>
  <c r="L39" i="10"/>
  <c r="L39" i="9"/>
  <c r="L39" i="8"/>
  <c r="L39" i="6"/>
  <c r="Z125" i="5"/>
  <c r="Z39" i="10"/>
  <c r="Z39" i="9"/>
  <c r="Z39" i="8"/>
  <c r="Z39" i="6"/>
  <c r="Q141" i="5"/>
  <c r="Q137" i="5" s="1"/>
  <c r="Q40" i="9"/>
  <c r="Q40" i="8"/>
  <c r="Q40" i="6"/>
  <c r="Q40" i="10"/>
  <c r="L109" i="5"/>
  <c r="L38" i="9"/>
  <c r="L38" i="10"/>
  <c r="L38" i="8"/>
  <c r="L38" i="6"/>
  <c r="S38" i="8"/>
  <c r="K109" i="5"/>
  <c r="K38" i="9"/>
  <c r="K38" i="6"/>
  <c r="K38" i="8"/>
  <c r="K38" i="10"/>
  <c r="N109" i="5"/>
  <c r="N38" i="9"/>
  <c r="N38" i="8"/>
  <c r="N38" i="6"/>
  <c r="N38" i="10"/>
  <c r="K157" i="5"/>
  <c r="K41" i="9"/>
  <c r="K41" i="8"/>
  <c r="K41" i="6"/>
  <c r="K41" i="10"/>
  <c r="K125" i="5"/>
  <c r="K39" i="10"/>
  <c r="K39" i="9"/>
  <c r="K39" i="8"/>
  <c r="K39" i="6"/>
  <c r="X141" i="5"/>
  <c r="X137" i="5" s="1"/>
  <c r="X40" i="8"/>
  <c r="X40" i="6"/>
  <c r="X40" i="10"/>
  <c r="X40" i="9"/>
  <c r="N125" i="5"/>
  <c r="N39" i="8"/>
  <c r="AB157" i="5"/>
  <c r="AB41" i="10"/>
  <c r="AB41" i="9"/>
  <c r="AB41" i="8"/>
  <c r="AB41" i="6"/>
  <c r="AB141" i="5"/>
  <c r="AB137" i="5" s="1"/>
  <c r="AB40" i="9"/>
  <c r="AB40" i="8"/>
  <c r="AB40" i="6"/>
  <c r="AB40" i="10"/>
  <c r="R157" i="5"/>
  <c r="R41" i="10"/>
  <c r="R41" i="9"/>
  <c r="R41" i="8"/>
  <c r="R41" i="6"/>
  <c r="W125" i="5"/>
  <c r="W39" i="10"/>
  <c r="W39" i="9"/>
  <c r="W39" i="8"/>
  <c r="W39" i="6"/>
  <c r="Z141" i="5"/>
  <c r="Z137" i="5" s="1"/>
  <c r="Z40" i="8"/>
  <c r="Z40" i="6"/>
  <c r="Z40" i="10"/>
  <c r="Z40" i="9"/>
  <c r="T141" i="5"/>
  <c r="T137" i="5" s="1"/>
  <c r="T40" i="10"/>
  <c r="T40" i="9"/>
  <c r="T40" i="8"/>
  <c r="T40" i="6"/>
  <c r="U141" i="5"/>
  <c r="U137" i="5" s="1"/>
  <c r="U40" i="10"/>
  <c r="U40" i="9"/>
  <c r="U40" i="8"/>
  <c r="U40" i="6"/>
  <c r="AA125" i="5"/>
  <c r="AA39" i="8"/>
  <c r="AA39" i="6"/>
  <c r="AA39" i="10"/>
  <c r="AA39" i="9"/>
  <c r="K141" i="5"/>
  <c r="K137" i="5" s="1"/>
  <c r="K40" i="8"/>
  <c r="K40" i="6"/>
  <c r="K40" i="10"/>
  <c r="K40" i="9"/>
  <c r="S141" i="5"/>
  <c r="S137" i="5" s="1"/>
  <c r="S40" i="10"/>
  <c r="S40" i="9"/>
  <c r="S40" i="8"/>
  <c r="S40" i="6"/>
  <c r="J141" i="5"/>
  <c r="J137" i="5" s="1"/>
  <c r="J40" i="10"/>
  <c r="J40" i="9"/>
  <c r="J40" i="6"/>
  <c r="J40" i="8"/>
  <c r="U109" i="5"/>
  <c r="U38" i="8"/>
  <c r="U38" i="6"/>
  <c r="U38" i="10"/>
  <c r="U38" i="9"/>
  <c r="U125" i="5"/>
  <c r="U39" i="9"/>
  <c r="U39" i="8"/>
  <c r="U39" i="6"/>
  <c r="U39" i="10"/>
  <c r="P109" i="5"/>
  <c r="P38" i="10"/>
  <c r="P38" i="8"/>
  <c r="P38" i="6"/>
  <c r="P38" i="9"/>
  <c r="W24" i="6"/>
  <c r="W24" i="8"/>
  <c r="W24" i="10"/>
  <c r="M141" i="5"/>
  <c r="M137" i="5" s="1"/>
  <c r="M40" i="8"/>
  <c r="M37" i="8" s="1"/>
  <c r="M43" i="8" s="1"/>
  <c r="M40" i="6"/>
  <c r="M37" i="6" s="1"/>
  <c r="M43" i="6" s="1"/>
  <c r="M40" i="10"/>
  <c r="M37" i="10" s="1"/>
  <c r="M43" i="10" s="1"/>
  <c r="M40" i="9"/>
  <c r="M37" i="9" s="1"/>
  <c r="M43" i="9" s="1"/>
  <c r="Y157" i="5"/>
  <c r="Y41" i="9"/>
  <c r="Y41" i="8"/>
  <c r="Y41" i="6"/>
  <c r="Y41" i="10"/>
  <c r="V141" i="5"/>
  <c r="V137" i="5" s="1"/>
  <c r="V40" i="10"/>
  <c r="V40" i="9"/>
  <c r="V40" i="6"/>
  <c r="V40" i="8"/>
  <c r="X157" i="5"/>
  <c r="X41" i="9"/>
  <c r="X41" i="8"/>
  <c r="X41" i="6"/>
  <c r="X41" i="10"/>
  <c r="Z109" i="5"/>
  <c r="Z38" i="9"/>
  <c r="Z38" i="8"/>
  <c r="Z38" i="6"/>
  <c r="Z38" i="10"/>
  <c r="S157" i="5"/>
  <c r="S41" i="8"/>
  <c r="S41" i="6"/>
  <c r="S41" i="10"/>
  <c r="S41" i="9"/>
  <c r="R141" i="5"/>
  <c r="R137" i="5" s="1"/>
  <c r="R40" i="9"/>
  <c r="R40" i="8"/>
  <c r="R40" i="6"/>
  <c r="R40" i="10"/>
  <c r="AA141" i="5"/>
  <c r="AA137" i="5" s="1"/>
  <c r="AA40" i="9"/>
  <c r="AA40" i="8"/>
  <c r="AA40" i="6"/>
  <c r="AA40" i="10"/>
  <c r="X38" i="10"/>
  <c r="J39" i="6"/>
  <c r="O109" i="5"/>
  <c r="O38" i="10"/>
  <c r="O38" i="8"/>
  <c r="J109" i="5"/>
  <c r="J105" i="5" s="1"/>
  <c r="AC141" i="5"/>
  <c r="AC137" i="5" s="1"/>
  <c r="AC40" i="9"/>
  <c r="AC40" i="8"/>
  <c r="AC40" i="6"/>
  <c r="AC40" i="10"/>
  <c r="V157" i="5"/>
  <c r="V41" i="8"/>
  <c r="V41" i="6"/>
  <c r="V41" i="10"/>
  <c r="V41" i="9"/>
  <c r="P141" i="5"/>
  <c r="P137" i="5" s="1"/>
  <c r="P40" i="9"/>
  <c r="P40" i="8"/>
  <c r="P40" i="6"/>
  <c r="P40" i="10"/>
  <c r="L141" i="5"/>
  <c r="L137" i="5" s="1"/>
  <c r="L40" i="8"/>
  <c r="L40" i="6"/>
  <c r="L40" i="10"/>
  <c r="L40" i="9"/>
  <c r="AA109" i="5"/>
  <c r="AA38" i="10"/>
  <c r="AA38" i="9"/>
  <c r="AA38" i="8"/>
  <c r="AA38" i="6"/>
  <c r="Q157" i="5"/>
  <c r="Q41" i="10"/>
  <c r="Q41" i="9"/>
  <c r="Q41" i="6"/>
  <c r="Q41" i="8"/>
  <c r="N141" i="5"/>
  <c r="N137" i="5" s="1"/>
  <c r="N40" i="8"/>
  <c r="N40" i="6"/>
  <c r="N40" i="10"/>
  <c r="N40" i="9"/>
  <c r="O141" i="5"/>
  <c r="O137" i="5" s="1"/>
  <c r="O40" i="9"/>
  <c r="O40" i="8"/>
  <c r="O40" i="6"/>
  <c r="O40" i="10"/>
  <c r="J157" i="5"/>
  <c r="J41" i="8"/>
  <c r="J41" i="6"/>
  <c r="J41" i="10"/>
  <c r="J41" i="9"/>
  <c r="AC157" i="5"/>
  <c r="AC41" i="10"/>
  <c r="AC41" i="9"/>
  <c r="AC41" i="8"/>
  <c r="AC41" i="6"/>
  <c r="I141" i="5"/>
  <c r="I137" i="5" s="1"/>
  <c r="I40" i="8"/>
  <c r="I40" i="9"/>
  <c r="I40" i="10"/>
  <c r="I40" i="6"/>
  <c r="AI151" i="5"/>
  <c r="AI144" i="5" s="1"/>
  <c r="AI114" i="5"/>
  <c r="AI124" i="5"/>
  <c r="AI122" i="5"/>
  <c r="I132" i="5"/>
  <c r="AI166" i="5"/>
  <c r="AI159" i="5" s="1"/>
  <c r="Q132" i="5"/>
  <c r="AI167" i="5"/>
  <c r="AI160" i="5" s="1"/>
  <c r="AI129" i="5"/>
  <c r="AI133" i="5"/>
  <c r="AI126" i="5" s="1"/>
  <c r="AI163" i="5"/>
  <c r="AH146" i="5"/>
  <c r="AH147" i="5"/>
  <c r="AI118" i="5"/>
  <c r="AI111" i="5" s="1"/>
  <c r="AI113" i="5"/>
  <c r="AI161" i="5"/>
  <c r="AI146" i="5"/>
  <c r="J123" i="5"/>
  <c r="K53" i="5"/>
  <c r="AI147" i="5"/>
  <c r="R116" i="5"/>
  <c r="AI134" i="5"/>
  <c r="AI127" i="5" s="1"/>
  <c r="AF137" i="5"/>
  <c r="AI156" i="5"/>
  <c r="T132" i="5"/>
  <c r="P132" i="5"/>
  <c r="AH130" i="5"/>
  <c r="AH149" i="5"/>
  <c r="AH142" i="5" s="1"/>
  <c r="AI115" i="5"/>
  <c r="T116" i="5"/>
  <c r="AI117" i="5"/>
  <c r="AI110" i="5" s="1"/>
  <c r="AD132" i="5"/>
  <c r="AD125" i="5" s="1"/>
  <c r="J155" i="5"/>
  <c r="K55" i="5"/>
  <c r="AI165" i="5"/>
  <c r="AI158" i="5" s="1"/>
  <c r="N164" i="5"/>
  <c r="AI130" i="5"/>
  <c r="AH162" i="5"/>
  <c r="AH164" i="5" s="1"/>
  <c r="AH157" i="5" s="1"/>
  <c r="Z164" i="5"/>
  <c r="AH131" i="5"/>
  <c r="AI149" i="5"/>
  <c r="AI142" i="5" s="1"/>
  <c r="AB116" i="5"/>
  <c r="W164" i="5"/>
  <c r="AB132" i="5"/>
  <c r="AH119" i="5"/>
  <c r="AH112" i="5" s="1"/>
  <c r="AI162" i="5"/>
  <c r="AI131" i="5"/>
  <c r="AI145" i="5"/>
  <c r="AI119" i="5"/>
  <c r="AI112" i="5" s="1"/>
  <c r="AH150" i="5"/>
  <c r="AH143" i="5" s="1"/>
  <c r="R132" i="5"/>
  <c r="AC132" i="5"/>
  <c r="AI150" i="5"/>
  <c r="AI143" i="5" s="1"/>
  <c r="AH135" i="5"/>
  <c r="AH128" i="5" s="1"/>
  <c r="AD116" i="5"/>
  <c r="AD109" i="5" s="1"/>
  <c r="I116" i="5"/>
  <c r="O164" i="5"/>
  <c r="AI140" i="5"/>
  <c r="AI135" i="5"/>
  <c r="AI128" i="5" s="1"/>
  <c r="X132" i="5"/>
  <c r="AH115" i="5"/>
  <c r="AH116" i="5" s="1"/>
  <c r="AH109" i="5" s="1"/>
  <c r="AH134" i="5"/>
  <c r="AH127" i="5" s="1"/>
  <c r="AH118" i="5"/>
  <c r="AH111" i="5" s="1"/>
  <c r="AD137" i="5"/>
  <c r="K107" i="5"/>
  <c r="L52" i="5"/>
  <c r="Y37" i="8" l="1"/>
  <c r="Y43" i="8" s="1"/>
  <c r="J39" i="10"/>
  <c r="J38" i="9"/>
  <c r="J39" i="8"/>
  <c r="J38" i="10"/>
  <c r="J125" i="5"/>
  <c r="Y37" i="6"/>
  <c r="Y43" i="6" s="1"/>
  <c r="J38" i="6"/>
  <c r="X38" i="8"/>
  <c r="X38" i="6"/>
  <c r="O38" i="6"/>
  <c r="X38" i="9"/>
  <c r="W38" i="10"/>
  <c r="W38" i="8"/>
  <c r="W109" i="5"/>
  <c r="S38" i="9"/>
  <c r="S38" i="10"/>
  <c r="S38" i="6"/>
  <c r="W38" i="6"/>
  <c r="N39" i="6"/>
  <c r="N39" i="10"/>
  <c r="K105" i="5"/>
  <c r="K22" i="10" s="1"/>
  <c r="O39" i="8"/>
  <c r="P41" i="8"/>
  <c r="AA41" i="6"/>
  <c r="AA37" i="6" s="1"/>
  <c r="AA43" i="6" s="1"/>
  <c r="AA41" i="8"/>
  <c r="AA41" i="9"/>
  <c r="AA37" i="9" s="1"/>
  <c r="AA43" i="9" s="1"/>
  <c r="AA41" i="10"/>
  <c r="P41" i="6"/>
  <c r="S39" i="8"/>
  <c r="S37" i="8" s="1"/>
  <c r="S43" i="8" s="1"/>
  <c r="P41" i="9"/>
  <c r="P41" i="10"/>
  <c r="O39" i="9"/>
  <c r="O39" i="10"/>
  <c r="Y24" i="6"/>
  <c r="S39" i="6"/>
  <c r="S37" i="6" s="1"/>
  <c r="S43" i="6" s="1"/>
  <c r="O39" i="6"/>
  <c r="Y37" i="9"/>
  <c r="Y43" i="9" s="1"/>
  <c r="Y24" i="8"/>
  <c r="Y24" i="10"/>
  <c r="AH132" i="5"/>
  <c r="AH125" i="5" s="1"/>
  <c r="J37" i="9"/>
  <c r="J43" i="9" s="1"/>
  <c r="AI116" i="5"/>
  <c r="AI109" i="5" s="1"/>
  <c r="Y37" i="10"/>
  <c r="Y43" i="10" s="1"/>
  <c r="S39" i="9"/>
  <c r="S37" i="9" s="1"/>
  <c r="S43" i="9" s="1"/>
  <c r="S125" i="5"/>
  <c r="J121" i="5"/>
  <c r="J23" i="6" s="1"/>
  <c r="U37" i="10"/>
  <c r="U43" i="10" s="1"/>
  <c r="AA37" i="8"/>
  <c r="AA43" i="8" s="1"/>
  <c r="V37" i="8"/>
  <c r="V43" i="8" s="1"/>
  <c r="V37" i="6"/>
  <c r="V43" i="6" s="1"/>
  <c r="V37" i="9"/>
  <c r="V43" i="9" s="1"/>
  <c r="V37" i="10"/>
  <c r="V43" i="10" s="1"/>
  <c r="J37" i="10"/>
  <c r="J43" i="10" s="1"/>
  <c r="J37" i="6"/>
  <c r="J43" i="6" s="1"/>
  <c r="L37" i="8"/>
  <c r="L43" i="8" s="1"/>
  <c r="L37" i="6"/>
  <c r="L43" i="6" s="1"/>
  <c r="J37" i="8"/>
  <c r="J43" i="8" s="1"/>
  <c r="K37" i="10"/>
  <c r="K43" i="10" s="1"/>
  <c r="L37" i="10"/>
  <c r="L43" i="10" s="1"/>
  <c r="K37" i="8"/>
  <c r="K43" i="8" s="1"/>
  <c r="L37" i="9"/>
  <c r="L43" i="9" s="1"/>
  <c r="U37" i="9"/>
  <c r="U43" i="9" s="1"/>
  <c r="K37" i="6"/>
  <c r="K43" i="6" s="1"/>
  <c r="K37" i="9"/>
  <c r="K43" i="9" s="1"/>
  <c r="U37" i="6"/>
  <c r="U43" i="6" s="1"/>
  <c r="U37" i="8"/>
  <c r="U43" i="8" s="1"/>
  <c r="AA37" i="10"/>
  <c r="AA43" i="10" s="1"/>
  <c r="S37" i="10"/>
  <c r="S43" i="10" s="1"/>
  <c r="AH148" i="5"/>
  <c r="AH141" i="5" s="1"/>
  <c r="AH137" i="5" s="1"/>
  <c r="Z24" i="9"/>
  <c r="Z24" i="6"/>
  <c r="Z24" i="10"/>
  <c r="Z24" i="8"/>
  <c r="M24" i="6"/>
  <c r="M24" i="9"/>
  <c r="M24" i="10"/>
  <c r="M24" i="8"/>
  <c r="N24" i="9"/>
  <c r="N24" i="6"/>
  <c r="N24" i="8"/>
  <c r="N24" i="10"/>
  <c r="K24" i="6"/>
  <c r="K24" i="8"/>
  <c r="K24" i="9"/>
  <c r="K24" i="10"/>
  <c r="R109" i="5"/>
  <c r="R38" i="10"/>
  <c r="R38" i="9"/>
  <c r="R38" i="8"/>
  <c r="R38" i="6"/>
  <c r="X24" i="8"/>
  <c r="X24" i="6"/>
  <c r="X24" i="10"/>
  <c r="X24" i="9"/>
  <c r="J22" i="10"/>
  <c r="J22" i="8"/>
  <c r="J22" i="6"/>
  <c r="J22" i="9"/>
  <c r="AI148" i="5"/>
  <c r="AI141" i="5" s="1"/>
  <c r="AI137" i="5" s="1"/>
  <c r="N157" i="5"/>
  <c r="N41" i="9"/>
  <c r="N37" i="9" s="1"/>
  <c r="N43" i="9" s="1"/>
  <c r="N41" i="8"/>
  <c r="N37" i="8" s="1"/>
  <c r="N43" i="8" s="1"/>
  <c r="N41" i="6"/>
  <c r="N37" i="6" s="1"/>
  <c r="N43" i="6" s="1"/>
  <c r="N41" i="10"/>
  <c r="N37" i="10" s="1"/>
  <c r="N43" i="10" s="1"/>
  <c r="V24" i="10"/>
  <c r="V24" i="8"/>
  <c r="V24" i="9"/>
  <c r="V24" i="6"/>
  <c r="Q125" i="5"/>
  <c r="Q39" i="8"/>
  <c r="Q37" i="8" s="1"/>
  <c r="Q43" i="8" s="1"/>
  <c r="Q39" i="6"/>
  <c r="Q37" i="6" s="1"/>
  <c r="Q43" i="6" s="1"/>
  <c r="Q39" i="10"/>
  <c r="Q37" i="10" s="1"/>
  <c r="Q43" i="10" s="1"/>
  <c r="Q39" i="9"/>
  <c r="Q37" i="9" s="1"/>
  <c r="Q43" i="9" s="1"/>
  <c r="P125" i="5"/>
  <c r="P39" i="8"/>
  <c r="P39" i="6"/>
  <c r="P39" i="10"/>
  <c r="P37" i="10" s="1"/>
  <c r="P43" i="10" s="1"/>
  <c r="P39" i="9"/>
  <c r="AC125" i="5"/>
  <c r="AC39" i="8"/>
  <c r="AC37" i="8" s="1"/>
  <c r="AC43" i="8" s="1"/>
  <c r="AC39" i="6"/>
  <c r="AC37" i="6" s="1"/>
  <c r="AC43" i="6" s="1"/>
  <c r="AC39" i="10"/>
  <c r="AC37" i="10" s="1"/>
  <c r="AC43" i="10" s="1"/>
  <c r="AC39" i="9"/>
  <c r="AC37" i="9" s="1"/>
  <c r="AC43" i="9" s="1"/>
  <c r="AB125" i="5"/>
  <c r="AB39" i="8"/>
  <c r="AB39" i="6"/>
  <c r="AB39" i="10"/>
  <c r="AB39" i="9"/>
  <c r="T125" i="5"/>
  <c r="T39" i="9"/>
  <c r="T39" i="8"/>
  <c r="T39" i="10"/>
  <c r="T39" i="6"/>
  <c r="L24" i="8"/>
  <c r="L24" i="6"/>
  <c r="L24" i="10"/>
  <c r="L24" i="9"/>
  <c r="AB24" i="9"/>
  <c r="AB24" i="10"/>
  <c r="AB24" i="8"/>
  <c r="AB24" i="6"/>
  <c r="Q24" i="9"/>
  <c r="Q24" i="6"/>
  <c r="Q24" i="8"/>
  <c r="Q24" i="10"/>
  <c r="J24" i="10"/>
  <c r="J24" i="8"/>
  <c r="J24" i="9"/>
  <c r="J24" i="6"/>
  <c r="U24" i="10"/>
  <c r="U24" i="8"/>
  <c r="U24" i="9"/>
  <c r="U24" i="6"/>
  <c r="X125" i="5"/>
  <c r="X39" i="10"/>
  <c r="X37" i="10" s="1"/>
  <c r="X43" i="10" s="1"/>
  <c r="X39" i="9"/>
  <c r="X39" i="8"/>
  <c r="X39" i="6"/>
  <c r="R125" i="5"/>
  <c r="R39" i="8"/>
  <c r="R39" i="6"/>
  <c r="R39" i="10"/>
  <c r="R39" i="9"/>
  <c r="W157" i="5"/>
  <c r="W41" i="9"/>
  <c r="W37" i="9" s="1"/>
  <c r="W43" i="9" s="1"/>
  <c r="W41" i="8"/>
  <c r="W37" i="8" s="1"/>
  <c r="W43" i="8" s="1"/>
  <c r="W41" i="6"/>
  <c r="W37" i="6" s="1"/>
  <c r="W43" i="6" s="1"/>
  <c r="W41" i="10"/>
  <c r="W37" i="10" s="1"/>
  <c r="W43" i="10" s="1"/>
  <c r="AA24" i="9"/>
  <c r="AA24" i="6"/>
  <c r="AA24" i="10"/>
  <c r="AA24" i="8"/>
  <c r="AB109" i="5"/>
  <c r="AB38" i="10"/>
  <c r="AB38" i="8"/>
  <c r="AB38" i="6"/>
  <c r="AB38" i="9"/>
  <c r="AC24" i="9"/>
  <c r="AC24" i="6"/>
  <c r="AC24" i="8"/>
  <c r="AC24" i="10"/>
  <c r="O24" i="9"/>
  <c r="O24" i="6"/>
  <c r="O24" i="10"/>
  <c r="O24" i="8"/>
  <c r="S24" i="10"/>
  <c r="S24" i="6"/>
  <c r="S24" i="9"/>
  <c r="S24" i="8"/>
  <c r="T24" i="10"/>
  <c r="T24" i="8"/>
  <c r="T24" i="9"/>
  <c r="T24" i="6"/>
  <c r="J153" i="5"/>
  <c r="R24" i="10"/>
  <c r="R24" i="8"/>
  <c r="R24" i="6"/>
  <c r="R24" i="9"/>
  <c r="P24" i="9"/>
  <c r="P24" i="10"/>
  <c r="P24" i="8"/>
  <c r="P24" i="6"/>
  <c r="O157" i="5"/>
  <c r="O41" i="10"/>
  <c r="O41" i="9"/>
  <c r="O41" i="8"/>
  <c r="O41" i="6"/>
  <c r="Z157" i="5"/>
  <c r="Z41" i="9"/>
  <c r="Z37" i="9" s="1"/>
  <c r="Z43" i="9" s="1"/>
  <c r="Z41" i="8"/>
  <c r="Z37" i="8" s="1"/>
  <c r="Z43" i="8" s="1"/>
  <c r="Z41" i="6"/>
  <c r="Z37" i="6" s="1"/>
  <c r="Z43" i="6" s="1"/>
  <c r="Z41" i="10"/>
  <c r="Z37" i="10" s="1"/>
  <c r="Z43" i="10" s="1"/>
  <c r="T109" i="5"/>
  <c r="T38" i="8"/>
  <c r="T38" i="6"/>
  <c r="T38" i="9"/>
  <c r="T38" i="10"/>
  <c r="I125" i="5"/>
  <c r="I121" i="5" s="1"/>
  <c r="I39" i="8"/>
  <c r="I39" i="9"/>
  <c r="I39" i="10"/>
  <c r="I39" i="6"/>
  <c r="I109" i="5"/>
  <c r="I105" i="5" s="1"/>
  <c r="I38" i="6"/>
  <c r="I38" i="10"/>
  <c r="I38" i="8"/>
  <c r="I38" i="9"/>
  <c r="K123" i="5"/>
  <c r="K121" i="5" s="1"/>
  <c r="L53" i="5"/>
  <c r="K155" i="5"/>
  <c r="K153" i="5" s="1"/>
  <c r="L55" i="5"/>
  <c r="AI164" i="5"/>
  <c r="AI157" i="5" s="1"/>
  <c r="AI132" i="5"/>
  <c r="AI125" i="5" s="1"/>
  <c r="L107" i="5"/>
  <c r="L105" i="5" s="1"/>
  <c r="M52" i="5"/>
  <c r="X37" i="9" l="1"/>
  <c r="X43" i="9" s="1"/>
  <c r="P37" i="8"/>
  <c r="P43" i="8" s="1"/>
  <c r="O37" i="8"/>
  <c r="O43" i="8" s="1"/>
  <c r="X37" i="8"/>
  <c r="X43" i="8" s="1"/>
  <c r="X37" i="6"/>
  <c r="X43" i="6" s="1"/>
  <c r="O37" i="6"/>
  <c r="O43" i="6" s="1"/>
  <c r="K22" i="8"/>
  <c r="K22" i="9"/>
  <c r="K22" i="6"/>
  <c r="P37" i="6"/>
  <c r="P43" i="6" s="1"/>
  <c r="O37" i="10"/>
  <c r="O43" i="10" s="1"/>
  <c r="P37" i="9"/>
  <c r="P43" i="9" s="1"/>
  <c r="J23" i="10"/>
  <c r="T37" i="6"/>
  <c r="T43" i="6" s="1"/>
  <c r="O37" i="9"/>
  <c r="O43" i="9" s="1"/>
  <c r="J23" i="8"/>
  <c r="J23" i="9"/>
  <c r="T37" i="10"/>
  <c r="T43" i="10" s="1"/>
  <c r="AB37" i="8"/>
  <c r="AB43" i="8" s="1"/>
  <c r="AB37" i="10"/>
  <c r="AB43" i="10" s="1"/>
  <c r="R37" i="9"/>
  <c r="R43" i="9" s="1"/>
  <c r="T37" i="8"/>
  <c r="T43" i="8" s="1"/>
  <c r="AB37" i="6"/>
  <c r="AB43" i="6" s="1"/>
  <c r="R37" i="6"/>
  <c r="R43" i="6" s="1"/>
  <c r="R37" i="8"/>
  <c r="R43" i="8" s="1"/>
  <c r="R37" i="10"/>
  <c r="R43" i="10" s="1"/>
  <c r="T37" i="9"/>
  <c r="T43" i="9" s="1"/>
  <c r="AB37" i="9"/>
  <c r="AB43" i="9" s="1"/>
  <c r="K23" i="9"/>
  <c r="K23" i="6"/>
  <c r="K23" i="10"/>
  <c r="K23" i="8"/>
  <c r="L22" i="10"/>
  <c r="L22" i="8"/>
  <c r="L22" i="9"/>
  <c r="L22" i="6"/>
  <c r="K25" i="10"/>
  <c r="K25" i="6"/>
  <c r="K25" i="9"/>
  <c r="K25" i="8"/>
  <c r="J25" i="10"/>
  <c r="J25" i="8"/>
  <c r="J25" i="6"/>
  <c r="J21" i="6" s="1"/>
  <c r="J29" i="6" s="1"/>
  <c r="J25" i="9"/>
  <c r="L155" i="5"/>
  <c r="L153" i="5" s="1"/>
  <c r="M55" i="5"/>
  <c r="M53" i="5"/>
  <c r="L123" i="5"/>
  <c r="L121" i="5" s="1"/>
  <c r="M107" i="5"/>
  <c r="M105" i="5" s="1"/>
  <c r="N52" i="5"/>
  <c r="J21" i="8" l="1"/>
  <c r="J29" i="8" s="1"/>
  <c r="J73" i="8" s="1"/>
  <c r="J21" i="10"/>
  <c r="J29" i="10" s="1"/>
  <c r="J103" i="10" s="1"/>
  <c r="J105" i="10" s="1"/>
  <c r="H43" i="10"/>
  <c r="G31" i="11" s="1"/>
  <c r="J21" i="9"/>
  <c r="J29" i="9" s="1"/>
  <c r="J103" i="9" s="1"/>
  <c r="H43" i="6"/>
  <c r="D31" i="11" s="1"/>
  <c r="H43" i="8"/>
  <c r="E31" i="11" s="1"/>
  <c r="K21" i="6"/>
  <c r="K29" i="6" s="1"/>
  <c r="K95" i="6" s="1"/>
  <c r="K97" i="6" s="1"/>
  <c r="H43" i="9"/>
  <c r="F31" i="11" s="1"/>
  <c r="K21" i="9"/>
  <c r="K29" i="9" s="1"/>
  <c r="K81" i="9" s="1"/>
  <c r="K83" i="9" s="1"/>
  <c r="K21" i="8"/>
  <c r="K29" i="8" s="1"/>
  <c r="K95" i="8" s="1"/>
  <c r="K97" i="8" s="1"/>
  <c r="K21" i="10"/>
  <c r="K29" i="10" s="1"/>
  <c r="K103" i="10" s="1"/>
  <c r="K105" i="10" s="1"/>
  <c r="J95" i="9"/>
  <c r="J73" i="6"/>
  <c r="J75" i="6" s="1"/>
  <c r="J103" i="6"/>
  <c r="J105" i="6" s="1"/>
  <c r="J81" i="6"/>
  <c r="J83" i="6" s="1"/>
  <c r="J95" i="6"/>
  <c r="J97" i="6" s="1"/>
  <c r="J81" i="8"/>
  <c r="J81" i="10"/>
  <c r="J83" i="10" s="1"/>
  <c r="J73" i="10"/>
  <c r="J75" i="10" s="1"/>
  <c r="J95" i="10"/>
  <c r="J97" i="10" s="1"/>
  <c r="M22" i="10"/>
  <c r="M22" i="8"/>
  <c r="M22" i="9"/>
  <c r="M22" i="6"/>
  <c r="L23" i="9"/>
  <c r="L23" i="10"/>
  <c r="L23" i="8"/>
  <c r="L23" i="6"/>
  <c r="L25" i="10"/>
  <c r="L25" i="8"/>
  <c r="L25" i="9"/>
  <c r="L25" i="6"/>
  <c r="M123" i="5"/>
  <c r="M121" i="5" s="1"/>
  <c r="N53" i="5"/>
  <c r="N55" i="5"/>
  <c r="M155" i="5"/>
  <c r="M153" i="5" s="1"/>
  <c r="N107" i="5"/>
  <c r="N105" i="5" s="1"/>
  <c r="O52" i="5"/>
  <c r="J103" i="8" l="1"/>
  <c r="J95" i="8"/>
  <c r="J73" i="9"/>
  <c r="K103" i="9"/>
  <c r="K105" i="9" s="1"/>
  <c r="K95" i="9"/>
  <c r="K97" i="9" s="1"/>
  <c r="J81" i="9"/>
  <c r="J83" i="9" s="1"/>
  <c r="K73" i="9"/>
  <c r="K75" i="9" s="1"/>
  <c r="K73" i="10"/>
  <c r="K75" i="10" s="1"/>
  <c r="K81" i="10"/>
  <c r="K83" i="10" s="1"/>
  <c r="K95" i="10"/>
  <c r="K97" i="10" s="1"/>
  <c r="K103" i="6"/>
  <c r="K105" i="6" s="1"/>
  <c r="K81" i="6"/>
  <c r="K83" i="6" s="1"/>
  <c r="K73" i="6"/>
  <c r="K75" i="6" s="1"/>
  <c r="K81" i="8"/>
  <c r="K83" i="8" s="1"/>
  <c r="K103" i="8"/>
  <c r="K105" i="8" s="1"/>
  <c r="L21" i="10"/>
  <c r="L29" i="10" s="1"/>
  <c r="L73" i="10" s="1"/>
  <c r="L75" i="10" s="1"/>
  <c r="K73" i="8"/>
  <c r="K75" i="8" s="1"/>
  <c r="L21" i="6"/>
  <c r="L29" i="6" s="1"/>
  <c r="L81" i="6" s="1"/>
  <c r="L83" i="6" s="1"/>
  <c r="L21" i="8"/>
  <c r="L29" i="8" s="1"/>
  <c r="L81" i="8" s="1"/>
  <c r="L83" i="8" s="1"/>
  <c r="L21" i="9"/>
  <c r="L29" i="9" s="1"/>
  <c r="L95" i="9" s="1"/>
  <c r="L97" i="9" s="1"/>
  <c r="J76" i="10"/>
  <c r="K76" i="10" s="1"/>
  <c r="J84" i="10"/>
  <c r="J98" i="10"/>
  <c r="K98" i="10" s="1"/>
  <c r="J106" i="10"/>
  <c r="K106" i="10" s="1"/>
  <c r="J98" i="6"/>
  <c r="K98" i="6" s="1"/>
  <c r="J84" i="6"/>
  <c r="J106" i="6"/>
  <c r="J76" i="6"/>
  <c r="M25" i="10"/>
  <c r="M25" i="8"/>
  <c r="M25" i="9"/>
  <c r="M25" i="6"/>
  <c r="J105" i="8"/>
  <c r="J105" i="9"/>
  <c r="J97" i="8"/>
  <c r="J75" i="9"/>
  <c r="N22" i="10"/>
  <c r="N22" i="8"/>
  <c r="N22" i="9"/>
  <c r="N22" i="6"/>
  <c r="J83" i="8"/>
  <c r="M23" i="9"/>
  <c r="M23" i="6"/>
  <c r="M23" i="8"/>
  <c r="M23" i="10"/>
  <c r="J75" i="8"/>
  <c r="J97" i="9"/>
  <c r="O55" i="5"/>
  <c r="N155" i="5"/>
  <c r="N153" i="5" s="1"/>
  <c r="N123" i="5"/>
  <c r="N121" i="5" s="1"/>
  <c r="O53" i="5"/>
  <c r="O107" i="5"/>
  <c r="O105" i="5" s="1"/>
  <c r="P52" i="5"/>
  <c r="K76" i="6" l="1"/>
  <c r="K84" i="10"/>
  <c r="K106" i="6"/>
  <c r="K84" i="6"/>
  <c r="L73" i="6"/>
  <c r="L75" i="6" s="1"/>
  <c r="L76" i="6" s="1"/>
  <c r="L95" i="6"/>
  <c r="L97" i="6" s="1"/>
  <c r="L98" i="6" s="1"/>
  <c r="L103" i="6"/>
  <c r="L105" i="6" s="1"/>
  <c r="L106" i="6" s="1"/>
  <c r="M21" i="10"/>
  <c r="M29" i="10" s="1"/>
  <c r="M73" i="10" s="1"/>
  <c r="M75" i="10" s="1"/>
  <c r="L81" i="10"/>
  <c r="L83" i="10" s="1"/>
  <c r="L84" i="10" s="1"/>
  <c r="L103" i="10"/>
  <c r="L105" i="10" s="1"/>
  <c r="L106" i="10" s="1"/>
  <c r="L95" i="10"/>
  <c r="L97" i="10" s="1"/>
  <c r="L98" i="10" s="1"/>
  <c r="L76" i="10"/>
  <c r="L95" i="8"/>
  <c r="L97" i="8" s="1"/>
  <c r="L103" i="8"/>
  <c r="L105" i="8" s="1"/>
  <c r="L73" i="8"/>
  <c r="L75" i="8" s="1"/>
  <c r="M21" i="8"/>
  <c r="M29" i="8" s="1"/>
  <c r="M73" i="8" s="1"/>
  <c r="M21" i="6"/>
  <c r="M29" i="6" s="1"/>
  <c r="M73" i="6" s="1"/>
  <c r="M75" i="6" s="1"/>
  <c r="L103" i="9"/>
  <c r="L105" i="9" s="1"/>
  <c r="L73" i="9"/>
  <c r="L75" i="9" s="1"/>
  <c r="L84" i="6"/>
  <c r="L81" i="9"/>
  <c r="L83" i="9" s="1"/>
  <c r="M21" i="9"/>
  <c r="M29" i="9" s="1"/>
  <c r="M103" i="9" s="1"/>
  <c r="M81" i="10"/>
  <c r="M83" i="10" s="1"/>
  <c r="J98" i="8"/>
  <c r="K98" i="8" s="1"/>
  <c r="O22" i="6"/>
  <c r="O22" i="8"/>
  <c r="O22" i="9"/>
  <c r="O22" i="10"/>
  <c r="J76" i="9"/>
  <c r="K76" i="9" s="1"/>
  <c r="J76" i="8"/>
  <c r="K76" i="8" s="1"/>
  <c r="N23" i="10"/>
  <c r="N23" i="8"/>
  <c r="N23" i="6"/>
  <c r="N23" i="9"/>
  <c r="J84" i="8"/>
  <c r="K84" i="8" s="1"/>
  <c r="L84" i="8" s="1"/>
  <c r="J106" i="9"/>
  <c r="K106" i="9" s="1"/>
  <c r="N25" i="10"/>
  <c r="N25" i="8"/>
  <c r="N25" i="9"/>
  <c r="N25" i="6"/>
  <c r="J106" i="8"/>
  <c r="K106" i="8" s="1"/>
  <c r="J98" i="9"/>
  <c r="K98" i="9" s="1"/>
  <c r="L98" i="9" s="1"/>
  <c r="J84" i="9"/>
  <c r="K84" i="9" s="1"/>
  <c r="P53" i="5"/>
  <c r="O123" i="5"/>
  <c r="O121" i="5" s="1"/>
  <c r="O155" i="5"/>
  <c r="O153" i="5" s="1"/>
  <c r="P55" i="5"/>
  <c r="P107" i="5"/>
  <c r="P105" i="5" s="1"/>
  <c r="Q52" i="5"/>
  <c r="M95" i="10" l="1"/>
  <c r="M97" i="10" s="1"/>
  <c r="M103" i="10"/>
  <c r="M105" i="10" s="1"/>
  <c r="L106" i="8"/>
  <c r="L98" i="8"/>
  <c r="L106" i="9"/>
  <c r="N21" i="9"/>
  <c r="N29" i="9" s="1"/>
  <c r="N73" i="9" s="1"/>
  <c r="N75" i="9" s="1"/>
  <c r="M81" i="6"/>
  <c r="M83" i="6" s="1"/>
  <c r="M84" i="6" s="1"/>
  <c r="M103" i="6"/>
  <c r="M105" i="6" s="1"/>
  <c r="M106" i="6" s="1"/>
  <c r="M95" i="6"/>
  <c r="M97" i="6" s="1"/>
  <c r="M98" i="6" s="1"/>
  <c r="M106" i="10"/>
  <c r="L84" i="9"/>
  <c r="L76" i="9"/>
  <c r="M84" i="10"/>
  <c r="M81" i="8"/>
  <c r="M83" i="8" s="1"/>
  <c r="L76" i="8"/>
  <c r="M103" i="8"/>
  <c r="M105" i="8" s="1"/>
  <c r="M95" i="8"/>
  <c r="M97" i="8" s="1"/>
  <c r="M95" i="9"/>
  <c r="M97" i="9" s="1"/>
  <c r="M81" i="9"/>
  <c r="M83" i="9" s="1"/>
  <c r="M73" i="9"/>
  <c r="M75" i="9" s="1"/>
  <c r="N21" i="6"/>
  <c r="N29" i="6" s="1"/>
  <c r="N73" i="6" s="1"/>
  <c r="N75" i="6" s="1"/>
  <c r="N21" i="8"/>
  <c r="N29" i="8" s="1"/>
  <c r="N103" i="8" s="1"/>
  <c r="N105" i="8" s="1"/>
  <c r="N21" i="10"/>
  <c r="N29" i="10" s="1"/>
  <c r="N73" i="10" s="1"/>
  <c r="N75" i="10" s="1"/>
  <c r="M75" i="8"/>
  <c r="M105" i="9"/>
  <c r="P22" i="8"/>
  <c r="P22" i="6"/>
  <c r="P22" i="10"/>
  <c r="P22" i="9"/>
  <c r="O25" i="6"/>
  <c r="O25" i="8"/>
  <c r="O25" i="9"/>
  <c r="O25" i="10"/>
  <c r="M98" i="10"/>
  <c r="O23" i="10"/>
  <c r="O23" i="6"/>
  <c r="O23" i="9"/>
  <c r="O23" i="8"/>
  <c r="M76" i="10"/>
  <c r="M76" i="6"/>
  <c r="P155" i="5"/>
  <c r="P153" i="5" s="1"/>
  <c r="Q55" i="5"/>
  <c r="Q53" i="5"/>
  <c r="P123" i="5"/>
  <c r="P121" i="5" s="1"/>
  <c r="Q107" i="5"/>
  <c r="Q105" i="5" s="1"/>
  <c r="R52" i="5"/>
  <c r="M106" i="8" l="1"/>
  <c r="N95" i="9"/>
  <c r="N97" i="9" s="1"/>
  <c r="M106" i="9"/>
  <c r="N106" i="9" s="1"/>
  <c r="N81" i="9"/>
  <c r="N83" i="9" s="1"/>
  <c r="N103" i="9"/>
  <c r="N105" i="9" s="1"/>
  <c r="N95" i="10"/>
  <c r="N97" i="10" s="1"/>
  <c r="N98" i="10" s="1"/>
  <c r="N95" i="8"/>
  <c r="N97" i="8" s="1"/>
  <c r="N73" i="8"/>
  <c r="N75" i="8" s="1"/>
  <c r="N95" i="6"/>
  <c r="N97" i="6" s="1"/>
  <c r="N98" i="6" s="1"/>
  <c r="N81" i="6"/>
  <c r="N83" i="6" s="1"/>
  <c r="N84" i="6" s="1"/>
  <c r="N103" i="6"/>
  <c r="N105" i="6" s="1"/>
  <c r="N106" i="6" s="1"/>
  <c r="N81" i="8"/>
  <c r="N83" i="8" s="1"/>
  <c r="N103" i="10"/>
  <c r="N105" i="10" s="1"/>
  <c r="N106" i="10" s="1"/>
  <c r="O21" i="6"/>
  <c r="O29" i="6" s="1"/>
  <c r="O73" i="6" s="1"/>
  <c r="O75" i="6" s="1"/>
  <c r="N81" i="10"/>
  <c r="N83" i="10" s="1"/>
  <c r="N84" i="10" s="1"/>
  <c r="O21" i="9"/>
  <c r="O29" i="9" s="1"/>
  <c r="O103" i="9" s="1"/>
  <c r="O105" i="9" s="1"/>
  <c r="O21" i="10"/>
  <c r="O29" i="10" s="1"/>
  <c r="O103" i="10" s="1"/>
  <c r="O105" i="10" s="1"/>
  <c r="O21" i="8"/>
  <c r="O29" i="8" s="1"/>
  <c r="O103" i="8" s="1"/>
  <c r="O105" i="8" s="1"/>
  <c r="M84" i="9"/>
  <c r="N76" i="10"/>
  <c r="M98" i="9"/>
  <c r="N98" i="9" s="1"/>
  <c r="N106" i="8"/>
  <c r="Q22" i="6"/>
  <c r="Q22" i="9"/>
  <c r="Q22" i="10"/>
  <c r="Q22" i="8"/>
  <c r="M76" i="8"/>
  <c r="N76" i="6"/>
  <c r="P23" i="10"/>
  <c r="P23" i="8"/>
  <c r="P23" i="9"/>
  <c r="P23" i="6"/>
  <c r="M76" i="9"/>
  <c r="N76" i="9" s="1"/>
  <c r="M98" i="8"/>
  <c r="P25" i="8"/>
  <c r="P25" i="6"/>
  <c r="P25" i="10"/>
  <c r="P25" i="9"/>
  <c r="M84" i="8"/>
  <c r="R53" i="5"/>
  <c r="Q123" i="5"/>
  <c r="Q121" i="5" s="1"/>
  <c r="R55" i="5"/>
  <c r="Q155" i="5"/>
  <c r="Q153" i="5" s="1"/>
  <c r="R107" i="5"/>
  <c r="R105" i="5" s="1"/>
  <c r="S52" i="5"/>
  <c r="N76" i="8" l="1"/>
  <c r="N84" i="9"/>
  <c r="N98" i="8"/>
  <c r="N84" i="8"/>
  <c r="O95" i="6"/>
  <c r="O97" i="6" s="1"/>
  <c r="O98" i="6" s="1"/>
  <c r="O103" i="6"/>
  <c r="O105" i="6" s="1"/>
  <c r="O106" i="6" s="1"/>
  <c r="O81" i="6"/>
  <c r="O83" i="6" s="1"/>
  <c r="O84" i="6" s="1"/>
  <c r="O73" i="9"/>
  <c r="O75" i="9" s="1"/>
  <c r="O95" i="10"/>
  <c r="O97" i="10" s="1"/>
  <c r="O98" i="10" s="1"/>
  <c r="P21" i="6"/>
  <c r="P29" i="6" s="1"/>
  <c r="P103" i="6" s="1"/>
  <c r="P105" i="6" s="1"/>
  <c r="O81" i="9"/>
  <c r="O83" i="9" s="1"/>
  <c r="O81" i="10"/>
  <c r="O83" i="10" s="1"/>
  <c r="O84" i="10" s="1"/>
  <c r="O95" i="9"/>
  <c r="O97" i="9" s="1"/>
  <c r="O73" i="10"/>
  <c r="O75" i="10" s="1"/>
  <c r="O76" i="10" s="1"/>
  <c r="O81" i="8"/>
  <c r="O83" i="8" s="1"/>
  <c r="P21" i="9"/>
  <c r="P29" i="9" s="1"/>
  <c r="P81" i="9" s="1"/>
  <c r="P83" i="9" s="1"/>
  <c r="O106" i="8"/>
  <c r="P21" i="8"/>
  <c r="P29" i="8" s="1"/>
  <c r="P95" i="8" s="1"/>
  <c r="P21" i="10"/>
  <c r="P29" i="10" s="1"/>
  <c r="P103" i="10" s="1"/>
  <c r="P105" i="10" s="1"/>
  <c r="O73" i="8"/>
  <c r="O75" i="8" s="1"/>
  <c r="O95" i="8"/>
  <c r="O97" i="8" s="1"/>
  <c r="O98" i="8" s="1"/>
  <c r="O76" i="6"/>
  <c r="O106" i="10"/>
  <c r="Q23" i="10"/>
  <c r="Q23" i="8"/>
  <c r="Q23" i="9"/>
  <c r="Q23" i="6"/>
  <c r="R22" i="9"/>
  <c r="R22" i="6"/>
  <c r="R22" i="10"/>
  <c r="R22" i="8"/>
  <c r="O106" i="9"/>
  <c r="Q25" i="6"/>
  <c r="Q25" i="9"/>
  <c r="Q25" i="10"/>
  <c r="Q25" i="8"/>
  <c r="S55" i="5"/>
  <c r="R155" i="5"/>
  <c r="R153" i="5" s="1"/>
  <c r="R123" i="5"/>
  <c r="R121" i="5" s="1"/>
  <c r="S53" i="5"/>
  <c r="S107" i="5"/>
  <c r="S105" i="5" s="1"/>
  <c r="T52" i="5"/>
  <c r="Q21" i="10" l="1"/>
  <c r="Q29" i="10" s="1"/>
  <c r="Q81" i="10" s="1"/>
  <c r="Q83" i="10" s="1"/>
  <c r="P81" i="6"/>
  <c r="P83" i="6" s="1"/>
  <c r="P84" i="6" s="1"/>
  <c r="P95" i="6"/>
  <c r="P97" i="6" s="1"/>
  <c r="P98" i="6" s="1"/>
  <c r="P103" i="9"/>
  <c r="P105" i="9" s="1"/>
  <c r="P106" i="9" s="1"/>
  <c r="P73" i="6"/>
  <c r="P75" i="6" s="1"/>
  <c r="P76" i="6" s="1"/>
  <c r="P73" i="10"/>
  <c r="P75" i="10" s="1"/>
  <c r="P76" i="10" s="1"/>
  <c r="P81" i="8"/>
  <c r="P83" i="8" s="1"/>
  <c r="Q21" i="8"/>
  <c r="Q29" i="8" s="1"/>
  <c r="Q103" i="8" s="1"/>
  <c r="Q105" i="8" s="1"/>
  <c r="P95" i="9"/>
  <c r="P97" i="9" s="1"/>
  <c r="P103" i="8"/>
  <c r="P105" i="8" s="1"/>
  <c r="P73" i="9"/>
  <c r="P75" i="9" s="1"/>
  <c r="P73" i="8"/>
  <c r="P75" i="8" s="1"/>
  <c r="P95" i="10"/>
  <c r="P97" i="10" s="1"/>
  <c r="P98" i="10" s="1"/>
  <c r="Q21" i="6"/>
  <c r="Q29" i="6" s="1"/>
  <c r="Q81" i="6" s="1"/>
  <c r="Q83" i="6" s="1"/>
  <c r="Q21" i="9"/>
  <c r="Q29" i="9" s="1"/>
  <c r="Q103" i="9" s="1"/>
  <c r="Q105" i="9" s="1"/>
  <c r="P81" i="10"/>
  <c r="P83" i="10" s="1"/>
  <c r="P84" i="10" s="1"/>
  <c r="P106" i="10"/>
  <c r="S22" i="9"/>
  <c r="S22" i="6"/>
  <c r="S22" i="10"/>
  <c r="S22" i="8"/>
  <c r="R25" i="9"/>
  <c r="R25" i="6"/>
  <c r="R25" i="10"/>
  <c r="R25" i="8"/>
  <c r="O98" i="9"/>
  <c r="O84" i="9"/>
  <c r="P84" i="9" s="1"/>
  <c r="P106" i="6"/>
  <c r="O76" i="9"/>
  <c r="O76" i="8"/>
  <c r="R23" i="10"/>
  <c r="R23" i="8"/>
  <c r="R23" i="9"/>
  <c r="R23" i="6"/>
  <c r="O84" i="8"/>
  <c r="P97" i="8"/>
  <c r="P98" i="8" s="1"/>
  <c r="S123" i="5"/>
  <c r="S121" i="5" s="1"/>
  <c r="T53" i="5"/>
  <c r="T55" i="5"/>
  <c r="S155" i="5"/>
  <c r="S153" i="5" s="1"/>
  <c r="T107" i="5"/>
  <c r="T105" i="5" s="1"/>
  <c r="U52" i="5"/>
  <c r="Q73" i="10" l="1"/>
  <c r="Q75" i="10" s="1"/>
  <c r="Q95" i="10"/>
  <c r="Q97" i="10" s="1"/>
  <c r="Q103" i="10"/>
  <c r="Q105" i="10" s="1"/>
  <c r="P84" i="8"/>
  <c r="P76" i="9"/>
  <c r="P98" i="9"/>
  <c r="Q84" i="6"/>
  <c r="Q73" i="8"/>
  <c r="Q75" i="8" s="1"/>
  <c r="Q95" i="8"/>
  <c r="Q97" i="8" s="1"/>
  <c r="Q98" i="8" s="1"/>
  <c r="Q81" i="8"/>
  <c r="Q83" i="8" s="1"/>
  <c r="R21" i="6"/>
  <c r="R29" i="6" s="1"/>
  <c r="R73" i="6" s="1"/>
  <c r="R75" i="6" s="1"/>
  <c r="Q106" i="10"/>
  <c r="R21" i="10"/>
  <c r="R29" i="10" s="1"/>
  <c r="R73" i="10" s="1"/>
  <c r="R75" i="10" s="1"/>
  <c r="P76" i="8"/>
  <c r="R21" i="8"/>
  <c r="R29" i="8" s="1"/>
  <c r="R81" i="8" s="1"/>
  <c r="R83" i="8" s="1"/>
  <c r="Q95" i="6"/>
  <c r="Q97" i="6" s="1"/>
  <c r="Q98" i="6" s="1"/>
  <c r="Q103" i="6"/>
  <c r="Q105" i="6" s="1"/>
  <c r="Q106" i="6" s="1"/>
  <c r="Q98" i="10"/>
  <c r="Q73" i="6"/>
  <c r="Q75" i="6" s="1"/>
  <c r="Q76" i="6" s="1"/>
  <c r="Q84" i="10"/>
  <c r="Q73" i="9"/>
  <c r="Q75" i="9" s="1"/>
  <c r="Q76" i="9" s="1"/>
  <c r="R21" i="9"/>
  <c r="R29" i="9" s="1"/>
  <c r="R103" i="9" s="1"/>
  <c r="R105" i="9" s="1"/>
  <c r="Q95" i="9"/>
  <c r="Q97" i="9" s="1"/>
  <c r="Q81" i="9"/>
  <c r="Q83" i="9" s="1"/>
  <c r="P106" i="8"/>
  <c r="Q106" i="8" s="1"/>
  <c r="Q76" i="10"/>
  <c r="T22" i="9"/>
  <c r="T22" i="10"/>
  <c r="T22" i="8"/>
  <c r="T22" i="6"/>
  <c r="S25" i="9"/>
  <c r="S25" i="6"/>
  <c r="S25" i="10"/>
  <c r="S25" i="8"/>
  <c r="S23" i="6"/>
  <c r="S23" i="8"/>
  <c r="S23" i="9"/>
  <c r="S23" i="10"/>
  <c r="Q106" i="9"/>
  <c r="U55" i="5"/>
  <c r="T155" i="5"/>
  <c r="T153" i="5" s="1"/>
  <c r="U53" i="5"/>
  <c r="T123" i="5"/>
  <c r="T121" i="5" s="1"/>
  <c r="U107" i="5"/>
  <c r="U105" i="5" s="1"/>
  <c r="V52" i="5"/>
  <c r="R95" i="10" l="1"/>
  <c r="R97" i="10" s="1"/>
  <c r="R81" i="6"/>
  <c r="R83" i="6" s="1"/>
  <c r="R84" i="6" s="1"/>
  <c r="R95" i="6"/>
  <c r="R97" i="6" s="1"/>
  <c r="R98" i="6" s="1"/>
  <c r="Q98" i="9"/>
  <c r="R103" i="6"/>
  <c r="R105" i="6" s="1"/>
  <c r="R106" i="6" s="1"/>
  <c r="R103" i="10"/>
  <c r="R105" i="10" s="1"/>
  <c r="R106" i="10" s="1"/>
  <c r="R81" i="10"/>
  <c r="R83" i="10" s="1"/>
  <c r="R84" i="10" s="1"/>
  <c r="R98" i="10"/>
  <c r="R76" i="6"/>
  <c r="R73" i="8"/>
  <c r="R75" i="8" s="1"/>
  <c r="R103" i="8"/>
  <c r="R105" i="8" s="1"/>
  <c r="R95" i="8"/>
  <c r="R97" i="8" s="1"/>
  <c r="R95" i="9"/>
  <c r="R97" i="9" s="1"/>
  <c r="S21" i="10"/>
  <c r="S29" i="10" s="1"/>
  <c r="S73" i="10" s="1"/>
  <c r="S75" i="10" s="1"/>
  <c r="R76" i="10"/>
  <c r="R73" i="9"/>
  <c r="R75" i="9" s="1"/>
  <c r="R81" i="9"/>
  <c r="R83" i="9" s="1"/>
  <c r="R106" i="9"/>
  <c r="S21" i="6"/>
  <c r="S29" i="6" s="1"/>
  <c r="S103" i="6" s="1"/>
  <c r="S105" i="6" s="1"/>
  <c r="S21" i="9"/>
  <c r="S29" i="9" s="1"/>
  <c r="S95" i="9" s="1"/>
  <c r="S97" i="9" s="1"/>
  <c r="S21" i="8"/>
  <c r="S29" i="8" s="1"/>
  <c r="S81" i="8" s="1"/>
  <c r="T23" i="8"/>
  <c r="T23" i="6"/>
  <c r="T23" i="10"/>
  <c r="T23" i="9"/>
  <c r="U22" i="9"/>
  <c r="U22" i="6"/>
  <c r="U22" i="8"/>
  <c r="U22" i="10"/>
  <c r="T25" i="9"/>
  <c r="T25" i="10"/>
  <c r="T25" i="8"/>
  <c r="T25" i="6"/>
  <c r="Q84" i="8"/>
  <c r="R84" i="8" s="1"/>
  <c r="Q84" i="9"/>
  <c r="Q76" i="8"/>
  <c r="U123" i="5"/>
  <c r="U121" i="5" s="1"/>
  <c r="V53" i="5"/>
  <c r="V55" i="5"/>
  <c r="U155" i="5"/>
  <c r="U153" i="5" s="1"/>
  <c r="V107" i="5"/>
  <c r="V105" i="5" s="1"/>
  <c r="W52" i="5"/>
  <c r="T21" i="8" l="1"/>
  <c r="T29" i="8" s="1"/>
  <c r="T21" i="9"/>
  <c r="T29" i="9" s="1"/>
  <c r="T103" i="9" s="1"/>
  <c r="T105" i="9" s="1"/>
  <c r="T21" i="10"/>
  <c r="T29" i="10" s="1"/>
  <c r="T73" i="10" s="1"/>
  <c r="T75" i="10" s="1"/>
  <c r="R76" i="8"/>
  <c r="R84" i="9"/>
  <c r="S103" i="10"/>
  <c r="S105" i="10" s="1"/>
  <c r="S106" i="10" s="1"/>
  <c r="T21" i="6"/>
  <c r="T29" i="6" s="1"/>
  <c r="T73" i="6" s="1"/>
  <c r="T75" i="6" s="1"/>
  <c r="S76" i="10"/>
  <c r="S81" i="10"/>
  <c r="S83" i="10" s="1"/>
  <c r="S84" i="10" s="1"/>
  <c r="S95" i="10"/>
  <c r="S97" i="10" s="1"/>
  <c r="S98" i="10" s="1"/>
  <c r="S106" i="6"/>
  <c r="S81" i="9"/>
  <c r="S83" i="9" s="1"/>
  <c r="S103" i="9"/>
  <c r="S105" i="9" s="1"/>
  <c r="S106" i="9" s="1"/>
  <c r="S81" i="6"/>
  <c r="S83" i="6" s="1"/>
  <c r="S84" i="6" s="1"/>
  <c r="S73" i="6"/>
  <c r="S75" i="6" s="1"/>
  <c r="S76" i="6" s="1"/>
  <c r="S95" i="6"/>
  <c r="S97" i="6" s="1"/>
  <c r="S98" i="6" s="1"/>
  <c r="S73" i="9"/>
  <c r="S75" i="9" s="1"/>
  <c r="S95" i="8"/>
  <c r="S97" i="8" s="1"/>
  <c r="S73" i="8"/>
  <c r="S75" i="8" s="1"/>
  <c r="S103" i="8"/>
  <c r="S105" i="8" s="1"/>
  <c r="T81" i="8"/>
  <c r="T83" i="8" s="1"/>
  <c r="T95" i="8"/>
  <c r="T97" i="8" s="1"/>
  <c r="T73" i="8"/>
  <c r="T75" i="8" s="1"/>
  <c r="T103" i="8"/>
  <c r="T105" i="8" s="1"/>
  <c r="U25" i="9"/>
  <c r="U25" i="6"/>
  <c r="U25" i="8"/>
  <c r="U25" i="10"/>
  <c r="R106" i="8"/>
  <c r="R98" i="9"/>
  <c r="S98" i="9" s="1"/>
  <c r="U23" i="6"/>
  <c r="U23" i="9"/>
  <c r="U23" i="10"/>
  <c r="U23" i="8"/>
  <c r="V22" i="10"/>
  <c r="V22" i="8"/>
  <c r="V22" i="6"/>
  <c r="V22" i="9"/>
  <c r="T81" i="9"/>
  <c r="T83" i="9" s="1"/>
  <c r="T95" i="9"/>
  <c r="T97" i="9" s="1"/>
  <c r="R76" i="9"/>
  <c r="R98" i="8"/>
  <c r="S83" i="8"/>
  <c r="S84" i="8" s="1"/>
  <c r="W55" i="5"/>
  <c r="V155" i="5"/>
  <c r="V153" i="5" s="1"/>
  <c r="W53" i="5"/>
  <c r="V123" i="5"/>
  <c r="V121" i="5" s="1"/>
  <c r="X52" i="5"/>
  <c r="W107" i="5"/>
  <c r="W105" i="5" s="1"/>
  <c r="T73" i="9" l="1"/>
  <c r="T75" i="9" s="1"/>
  <c r="T95" i="10"/>
  <c r="T97" i="10" s="1"/>
  <c r="T81" i="10"/>
  <c r="T83" i="10" s="1"/>
  <c r="T103" i="10"/>
  <c r="T105" i="10" s="1"/>
  <c r="T106" i="10" s="1"/>
  <c r="U21" i="8"/>
  <c r="U29" i="8" s="1"/>
  <c r="U103" i="8" s="1"/>
  <c r="U105" i="8" s="1"/>
  <c r="T76" i="10"/>
  <c r="S76" i="8"/>
  <c r="T84" i="10"/>
  <c r="T103" i="6"/>
  <c r="T105" i="6" s="1"/>
  <c r="T106" i="6" s="1"/>
  <c r="T81" i="6"/>
  <c r="T83" i="6" s="1"/>
  <c r="T84" i="6" s="1"/>
  <c r="T98" i="10"/>
  <c r="S76" i="9"/>
  <c r="T76" i="9" s="1"/>
  <c r="U21" i="9"/>
  <c r="U29" i="9" s="1"/>
  <c r="U73" i="9" s="1"/>
  <c r="U75" i="9" s="1"/>
  <c r="T95" i="6"/>
  <c r="T97" i="6" s="1"/>
  <c r="T98" i="6" s="1"/>
  <c r="T106" i="9"/>
  <c r="U21" i="10"/>
  <c r="U29" i="10" s="1"/>
  <c r="U73" i="10" s="1"/>
  <c r="U75" i="10" s="1"/>
  <c r="S106" i="8"/>
  <c r="T106" i="8" s="1"/>
  <c r="S98" i="8"/>
  <c r="T98" i="8" s="1"/>
  <c r="T76" i="6"/>
  <c r="U21" i="6"/>
  <c r="U29" i="6" s="1"/>
  <c r="U103" i="6" s="1"/>
  <c r="U105" i="6" s="1"/>
  <c r="U95" i="8"/>
  <c r="U97" i="8" s="1"/>
  <c r="W22" i="10"/>
  <c r="W22" i="6"/>
  <c r="W22" i="9"/>
  <c r="W22" i="8"/>
  <c r="V23" i="9"/>
  <c r="V23" i="6"/>
  <c r="V23" i="10"/>
  <c r="V23" i="8"/>
  <c r="T98" i="9"/>
  <c r="S84" i="9"/>
  <c r="T84" i="9" s="1"/>
  <c r="T76" i="8"/>
  <c r="V25" i="10"/>
  <c r="V25" i="8"/>
  <c r="V25" i="6"/>
  <c r="V25" i="9"/>
  <c r="T84" i="8"/>
  <c r="X53" i="5"/>
  <c r="W123" i="5"/>
  <c r="W121" i="5" s="1"/>
  <c r="X55" i="5"/>
  <c r="W155" i="5"/>
  <c r="W153" i="5" s="1"/>
  <c r="Y52" i="5"/>
  <c r="X107" i="5"/>
  <c r="X105" i="5" s="1"/>
  <c r="U73" i="8" l="1"/>
  <c r="U75" i="8" s="1"/>
  <c r="U81" i="8"/>
  <c r="U83" i="8" s="1"/>
  <c r="U76" i="10"/>
  <c r="U106" i="6"/>
  <c r="U81" i="10"/>
  <c r="U83" i="10" s="1"/>
  <c r="U84" i="10" s="1"/>
  <c r="U95" i="10"/>
  <c r="U97" i="10" s="1"/>
  <c r="U98" i="10" s="1"/>
  <c r="U103" i="10"/>
  <c r="U105" i="10" s="1"/>
  <c r="U106" i="10" s="1"/>
  <c r="U95" i="9"/>
  <c r="U97" i="9" s="1"/>
  <c r="U98" i="9" s="1"/>
  <c r="U81" i="9"/>
  <c r="U83" i="9" s="1"/>
  <c r="U84" i="9" s="1"/>
  <c r="U103" i="9"/>
  <c r="U105" i="9" s="1"/>
  <c r="U106" i="9" s="1"/>
  <c r="V21" i="9"/>
  <c r="V29" i="9" s="1"/>
  <c r="V81" i="9" s="1"/>
  <c r="V83" i="9" s="1"/>
  <c r="V21" i="10"/>
  <c r="V29" i="10" s="1"/>
  <c r="V81" i="10" s="1"/>
  <c r="V83" i="10" s="1"/>
  <c r="V84" i="10" s="1"/>
  <c r="V21" i="8"/>
  <c r="V29" i="8" s="1"/>
  <c r="V103" i="8" s="1"/>
  <c r="V105" i="8" s="1"/>
  <c r="V21" i="6"/>
  <c r="V29" i="6" s="1"/>
  <c r="V95" i="6" s="1"/>
  <c r="V97" i="6" s="1"/>
  <c r="U81" i="6"/>
  <c r="U83" i="6" s="1"/>
  <c r="U84" i="6" s="1"/>
  <c r="U73" i="6"/>
  <c r="U75" i="6" s="1"/>
  <c r="U76" i="6" s="1"/>
  <c r="U95" i="6"/>
  <c r="U97" i="6" s="1"/>
  <c r="U98" i="6" s="1"/>
  <c r="U98" i="8"/>
  <c r="X22" i="10"/>
  <c r="X22" i="8"/>
  <c r="X22" i="9"/>
  <c r="X22" i="6"/>
  <c r="U76" i="9"/>
  <c r="W23" i="9"/>
  <c r="W23" i="6"/>
  <c r="W23" i="10"/>
  <c r="W23" i="8"/>
  <c r="U84" i="8"/>
  <c r="U106" i="8"/>
  <c r="W25" i="10"/>
  <c r="W25" i="6"/>
  <c r="W25" i="9"/>
  <c r="W25" i="8"/>
  <c r="U76" i="8"/>
  <c r="Y55" i="5"/>
  <c r="X155" i="5"/>
  <c r="X153" i="5" s="1"/>
  <c r="Y53" i="5"/>
  <c r="X123" i="5"/>
  <c r="X121" i="5" s="1"/>
  <c r="Y107" i="5"/>
  <c r="Y105" i="5" s="1"/>
  <c r="Z52" i="5"/>
  <c r="V73" i="9" l="1"/>
  <c r="V75" i="9" s="1"/>
  <c r="V76" i="9" s="1"/>
  <c r="V103" i="9"/>
  <c r="V105" i="9" s="1"/>
  <c r="V106" i="9" s="1"/>
  <c r="V73" i="10"/>
  <c r="V75" i="10" s="1"/>
  <c r="V76" i="10" s="1"/>
  <c r="V95" i="10"/>
  <c r="V97" i="10" s="1"/>
  <c r="V98" i="10" s="1"/>
  <c r="V103" i="10"/>
  <c r="V105" i="10" s="1"/>
  <c r="V106" i="10" s="1"/>
  <c r="V95" i="9"/>
  <c r="V97" i="9" s="1"/>
  <c r="V98" i="9" s="1"/>
  <c r="V73" i="8"/>
  <c r="V75" i="8" s="1"/>
  <c r="V76" i="8" s="1"/>
  <c r="V95" i="8"/>
  <c r="V97" i="8" s="1"/>
  <c r="V98" i="8" s="1"/>
  <c r="V81" i="8"/>
  <c r="V83" i="8" s="1"/>
  <c r="V84" i="8" s="1"/>
  <c r="V98" i="6"/>
  <c r="V84" i="9"/>
  <c r="V81" i="6"/>
  <c r="V83" i="6" s="1"/>
  <c r="V84" i="6" s="1"/>
  <c r="V103" i="6"/>
  <c r="V105" i="6" s="1"/>
  <c r="V106" i="6" s="1"/>
  <c r="V73" i="6"/>
  <c r="V75" i="6" s="1"/>
  <c r="V76" i="6" s="1"/>
  <c r="W21" i="8"/>
  <c r="W29" i="8" s="1"/>
  <c r="W95" i="8" s="1"/>
  <c r="W97" i="8" s="1"/>
  <c r="W21" i="6"/>
  <c r="W29" i="6" s="1"/>
  <c r="W73" i="6" s="1"/>
  <c r="W75" i="6" s="1"/>
  <c r="W21" i="9"/>
  <c r="W29" i="9" s="1"/>
  <c r="W95" i="9" s="1"/>
  <c r="W97" i="9" s="1"/>
  <c r="W21" i="10"/>
  <c r="W29" i="10" s="1"/>
  <c r="W103" i="10" s="1"/>
  <c r="W105" i="10" s="1"/>
  <c r="W106" i="10" s="1"/>
  <c r="X23" i="9"/>
  <c r="X23" i="10"/>
  <c r="X23" i="8"/>
  <c r="X23" i="6"/>
  <c r="X25" i="10"/>
  <c r="X25" i="8"/>
  <c r="X25" i="9"/>
  <c r="X25" i="6"/>
  <c r="Y22" i="10"/>
  <c r="Y22" i="8"/>
  <c r="Y22" i="9"/>
  <c r="Y22" i="6"/>
  <c r="V106" i="8"/>
  <c r="Z53" i="5"/>
  <c r="Y123" i="5"/>
  <c r="Y121" i="5" s="1"/>
  <c r="Y155" i="5"/>
  <c r="Y153" i="5" s="1"/>
  <c r="Z55" i="5"/>
  <c r="Z107" i="5"/>
  <c r="Z105" i="5" s="1"/>
  <c r="AA52" i="5"/>
  <c r="X21" i="10" l="1"/>
  <c r="X29" i="10" s="1"/>
  <c r="X81" i="10" s="1"/>
  <c r="X83" i="10" s="1"/>
  <c r="W98" i="9"/>
  <c r="X21" i="9"/>
  <c r="X29" i="9" s="1"/>
  <c r="X81" i="9" s="1"/>
  <c r="X83" i="9" s="1"/>
  <c r="W76" i="6"/>
  <c r="W98" i="8"/>
  <c r="X21" i="8"/>
  <c r="X29" i="8" s="1"/>
  <c r="X73" i="8" s="1"/>
  <c r="X75" i="8" s="1"/>
  <c r="W103" i="9"/>
  <c r="W105" i="9" s="1"/>
  <c r="W106" i="9" s="1"/>
  <c r="W73" i="9"/>
  <c r="W75" i="9" s="1"/>
  <c r="W76" i="9" s="1"/>
  <c r="W81" i="8"/>
  <c r="W83" i="8" s="1"/>
  <c r="W84" i="8" s="1"/>
  <c r="W81" i="9"/>
  <c r="W83" i="9" s="1"/>
  <c r="W84" i="9" s="1"/>
  <c r="W103" i="8"/>
  <c r="W105" i="8" s="1"/>
  <c r="W106" i="8" s="1"/>
  <c r="W73" i="8"/>
  <c r="W75" i="8" s="1"/>
  <c r="W76" i="8" s="1"/>
  <c r="W81" i="6"/>
  <c r="W83" i="6" s="1"/>
  <c r="W84" i="6" s="1"/>
  <c r="W95" i="6"/>
  <c r="W97" i="6" s="1"/>
  <c r="W98" i="6" s="1"/>
  <c r="W103" i="6"/>
  <c r="W105" i="6" s="1"/>
  <c r="W106" i="6" s="1"/>
  <c r="W73" i="10"/>
  <c r="W75" i="10" s="1"/>
  <c r="W76" i="10" s="1"/>
  <c r="W95" i="10"/>
  <c r="W97" i="10" s="1"/>
  <c r="W98" i="10" s="1"/>
  <c r="W81" i="10"/>
  <c r="W83" i="10" s="1"/>
  <c r="W84" i="10" s="1"/>
  <c r="X21" i="6"/>
  <c r="X29" i="6" s="1"/>
  <c r="X103" i="6" s="1"/>
  <c r="X105" i="6" s="1"/>
  <c r="X103" i="10"/>
  <c r="X105" i="10" s="1"/>
  <c r="X106" i="10" s="1"/>
  <c r="Y25" i="10"/>
  <c r="Y25" i="8"/>
  <c r="Y25" i="9"/>
  <c r="Y25" i="6"/>
  <c r="Z22" i="10"/>
  <c r="Z22" i="8"/>
  <c r="Z22" i="9"/>
  <c r="Z22" i="6"/>
  <c r="Y23" i="9"/>
  <c r="Y23" i="6"/>
  <c r="Y23" i="8"/>
  <c r="Y23" i="10"/>
  <c r="Z155" i="5"/>
  <c r="Z153" i="5" s="1"/>
  <c r="AA55" i="5"/>
  <c r="Z123" i="5"/>
  <c r="Z121" i="5" s="1"/>
  <c r="AA53" i="5"/>
  <c r="AA107" i="5"/>
  <c r="AA105" i="5" s="1"/>
  <c r="AB52" i="5"/>
  <c r="X103" i="9" l="1"/>
  <c r="X105" i="9" s="1"/>
  <c r="X95" i="8"/>
  <c r="X97" i="8" s="1"/>
  <c r="X81" i="8"/>
  <c r="X83" i="8" s="1"/>
  <c r="X84" i="8" s="1"/>
  <c r="X103" i="8"/>
  <c r="X105" i="8" s="1"/>
  <c r="X106" i="8" s="1"/>
  <c r="X73" i="9"/>
  <c r="X75" i="9" s="1"/>
  <c r="X95" i="9"/>
  <c r="X97" i="9" s="1"/>
  <c r="X98" i="9" s="1"/>
  <c r="X95" i="10"/>
  <c r="X97" i="10" s="1"/>
  <c r="X98" i="10" s="1"/>
  <c r="X73" i="10"/>
  <c r="X75" i="10" s="1"/>
  <c r="X76" i="10" s="1"/>
  <c r="Y21" i="6"/>
  <c r="Y29" i="6" s="1"/>
  <c r="Y73" i="6" s="1"/>
  <c r="Y75" i="6" s="1"/>
  <c r="X76" i="9"/>
  <c r="X106" i="9"/>
  <c r="X98" i="8"/>
  <c r="X84" i="9"/>
  <c r="X84" i="10"/>
  <c r="X106" i="6"/>
  <c r="X95" i="6"/>
  <c r="X97" i="6" s="1"/>
  <c r="X98" i="6" s="1"/>
  <c r="X81" i="6"/>
  <c r="X83" i="6" s="1"/>
  <c r="X84" i="6" s="1"/>
  <c r="X73" i="6"/>
  <c r="X75" i="6" s="1"/>
  <c r="X76" i="6" s="1"/>
  <c r="Y21" i="10"/>
  <c r="Y29" i="10" s="1"/>
  <c r="Y95" i="10" s="1"/>
  <c r="Y97" i="10" s="1"/>
  <c r="Y21" i="8"/>
  <c r="Y29" i="8" s="1"/>
  <c r="Y103" i="8" s="1"/>
  <c r="Y105" i="8" s="1"/>
  <c r="Y21" i="9"/>
  <c r="Y29" i="9" s="1"/>
  <c r="Y81" i="9" s="1"/>
  <c r="Y83" i="9" s="1"/>
  <c r="Z25" i="10"/>
  <c r="Z25" i="8"/>
  <c r="Z25" i="9"/>
  <c r="Z25" i="6"/>
  <c r="AA22" i="6"/>
  <c r="AA22" i="8"/>
  <c r="AA22" i="9"/>
  <c r="AA22" i="10"/>
  <c r="X76" i="8"/>
  <c r="Z23" i="10"/>
  <c r="Z23" i="8"/>
  <c r="Z23" i="6"/>
  <c r="Z23" i="9"/>
  <c r="AB53" i="5"/>
  <c r="AA123" i="5"/>
  <c r="AA121" i="5" s="1"/>
  <c r="AA155" i="5"/>
  <c r="AA153" i="5" s="1"/>
  <c r="AB55" i="5"/>
  <c r="AB107" i="5"/>
  <c r="AB105" i="5" s="1"/>
  <c r="AC52" i="5"/>
  <c r="Y95" i="6" l="1"/>
  <c r="Y97" i="6" s="1"/>
  <c r="Y81" i="6"/>
  <c r="Y83" i="6" s="1"/>
  <c r="Y84" i="6" s="1"/>
  <c r="Y103" i="6"/>
  <c r="Y105" i="6" s="1"/>
  <c r="Y106" i="6" s="1"/>
  <c r="Y98" i="10"/>
  <c r="Y84" i="9"/>
  <c r="Y81" i="10"/>
  <c r="Y83" i="10" s="1"/>
  <c r="Y84" i="10" s="1"/>
  <c r="Y76" i="6"/>
  <c r="Y98" i="6"/>
  <c r="Y73" i="8"/>
  <c r="Y75" i="8" s="1"/>
  <c r="Y76" i="8" s="1"/>
  <c r="Y81" i="8"/>
  <c r="Y83" i="8" s="1"/>
  <c r="Y84" i="8" s="1"/>
  <c r="Y95" i="8"/>
  <c r="Y97" i="8" s="1"/>
  <c r="Y98" i="8" s="1"/>
  <c r="Y103" i="9"/>
  <c r="Y105" i="9" s="1"/>
  <c r="Y106" i="9" s="1"/>
  <c r="Y73" i="9"/>
  <c r="Y75" i="9" s="1"/>
  <c r="Y76" i="9" s="1"/>
  <c r="Y95" i="9"/>
  <c r="Y97" i="9" s="1"/>
  <c r="Y98" i="9" s="1"/>
  <c r="Z21" i="8"/>
  <c r="Z29" i="8" s="1"/>
  <c r="Z81" i="8" s="1"/>
  <c r="Z83" i="8" s="1"/>
  <c r="Y73" i="10"/>
  <c r="Y75" i="10" s="1"/>
  <c r="Y76" i="10" s="1"/>
  <c r="Z21" i="10"/>
  <c r="Z29" i="10" s="1"/>
  <c r="Z81" i="10" s="1"/>
  <c r="Z83" i="10" s="1"/>
  <c r="Y103" i="10"/>
  <c r="Y105" i="10" s="1"/>
  <c r="Y106" i="10" s="1"/>
  <c r="Z21" i="6"/>
  <c r="Z29" i="6" s="1"/>
  <c r="Z103" i="6" s="1"/>
  <c r="Z105" i="6" s="1"/>
  <c r="Z21" i="9"/>
  <c r="Z29" i="9" s="1"/>
  <c r="Z95" i="9" s="1"/>
  <c r="Z97" i="9" s="1"/>
  <c r="AA23" i="10"/>
  <c r="AA23" i="6"/>
  <c r="AA23" i="9"/>
  <c r="AA23" i="8"/>
  <c r="AB22" i="8"/>
  <c r="AB22" i="6"/>
  <c r="AB22" i="10"/>
  <c r="AB22" i="9"/>
  <c r="Y106" i="8"/>
  <c r="AA25" i="6"/>
  <c r="AA25" i="8"/>
  <c r="AA25" i="9"/>
  <c r="AA25" i="10"/>
  <c r="AB155" i="5"/>
  <c r="AB153" i="5" s="1"/>
  <c r="AC55" i="5"/>
  <c r="AB123" i="5"/>
  <c r="AB121" i="5" s="1"/>
  <c r="AC53" i="5"/>
  <c r="AC107" i="5"/>
  <c r="AC105" i="5" s="1"/>
  <c r="AD52" i="5"/>
  <c r="Z106" i="6" l="1"/>
  <c r="Z84" i="8"/>
  <c r="Z84" i="10"/>
  <c r="AA21" i="10"/>
  <c r="AA29" i="10" s="1"/>
  <c r="AA103" i="10" s="1"/>
  <c r="AA105" i="10" s="1"/>
  <c r="Z73" i="8"/>
  <c r="Z75" i="8" s="1"/>
  <c r="Z76" i="8" s="1"/>
  <c r="Z103" i="8"/>
  <c r="Z105" i="8" s="1"/>
  <c r="Z95" i="8"/>
  <c r="Z97" i="8" s="1"/>
  <c r="Z98" i="8" s="1"/>
  <c r="AA21" i="9"/>
  <c r="AA29" i="9" s="1"/>
  <c r="AA103" i="9" s="1"/>
  <c r="AA105" i="9" s="1"/>
  <c r="Z73" i="10"/>
  <c r="Z75" i="10" s="1"/>
  <c r="Z76" i="10" s="1"/>
  <c r="Z98" i="9"/>
  <c r="Z73" i="6"/>
  <c r="Z75" i="6" s="1"/>
  <c r="Z76" i="6" s="1"/>
  <c r="Z95" i="6"/>
  <c r="Z97" i="6" s="1"/>
  <c r="Z98" i="6" s="1"/>
  <c r="Z103" i="10"/>
  <c r="Z105" i="10" s="1"/>
  <c r="Z106" i="10" s="1"/>
  <c r="Z95" i="10"/>
  <c r="Z97" i="10" s="1"/>
  <c r="Z98" i="10" s="1"/>
  <c r="Z81" i="6"/>
  <c r="Z83" i="6" s="1"/>
  <c r="Z84" i="6" s="1"/>
  <c r="AA21" i="6"/>
  <c r="AA29" i="6" s="1"/>
  <c r="AA81" i="6" s="1"/>
  <c r="AA83" i="6" s="1"/>
  <c r="AA21" i="8"/>
  <c r="AA29" i="8" s="1"/>
  <c r="AA95" i="8" s="1"/>
  <c r="AA97" i="8" s="1"/>
  <c r="Z81" i="9"/>
  <c r="Z83" i="9" s="1"/>
  <c r="Z84" i="9" s="1"/>
  <c r="Z103" i="9"/>
  <c r="Z105" i="9" s="1"/>
  <c r="Z106" i="9" s="1"/>
  <c r="Z73" i="9"/>
  <c r="Z75" i="9" s="1"/>
  <c r="Z76" i="9" s="1"/>
  <c r="Z106" i="8"/>
  <c r="AB25" i="8"/>
  <c r="AB25" i="6"/>
  <c r="AB25" i="10"/>
  <c r="AB25" i="9"/>
  <c r="AB23" i="10"/>
  <c r="AB23" i="8"/>
  <c r="AB23" i="9"/>
  <c r="AB23" i="6"/>
  <c r="AC22" i="6"/>
  <c r="AC22" i="9"/>
  <c r="AC22" i="10"/>
  <c r="AC22" i="8"/>
  <c r="AD53" i="5"/>
  <c r="AC123" i="5"/>
  <c r="AC121" i="5" s="1"/>
  <c r="AC155" i="5"/>
  <c r="AC153" i="5" s="1"/>
  <c r="AD55" i="5"/>
  <c r="AD107" i="5"/>
  <c r="AD105" i="5" s="1"/>
  <c r="AE52" i="5"/>
  <c r="AA81" i="10" l="1"/>
  <c r="AA83" i="10" s="1"/>
  <c r="AA84" i="10" s="1"/>
  <c r="AA73" i="10"/>
  <c r="AA75" i="10" s="1"/>
  <c r="AA76" i="10" s="1"/>
  <c r="AA95" i="10"/>
  <c r="AA97" i="10" s="1"/>
  <c r="AA98" i="10" s="1"/>
  <c r="AA81" i="9"/>
  <c r="AA83" i="9" s="1"/>
  <c r="AA84" i="9" s="1"/>
  <c r="AA95" i="9"/>
  <c r="AA97" i="9" s="1"/>
  <c r="AA98" i="9" s="1"/>
  <c r="AA73" i="9"/>
  <c r="AA75" i="9" s="1"/>
  <c r="AA73" i="8"/>
  <c r="AA75" i="8" s="1"/>
  <c r="AA76" i="8" s="1"/>
  <c r="AA98" i="8"/>
  <c r="AA106" i="10"/>
  <c r="AA103" i="8"/>
  <c r="AA105" i="8" s="1"/>
  <c r="AA106" i="8" s="1"/>
  <c r="AA84" i="6"/>
  <c r="AA103" i="6"/>
  <c r="AA105" i="6" s="1"/>
  <c r="AA106" i="6" s="1"/>
  <c r="AA73" i="6"/>
  <c r="AA75" i="6" s="1"/>
  <c r="AA76" i="6" s="1"/>
  <c r="AA95" i="6"/>
  <c r="AA97" i="6" s="1"/>
  <c r="AA98" i="6" s="1"/>
  <c r="AA106" i="9"/>
  <c r="AB21" i="8"/>
  <c r="AB29" i="8" s="1"/>
  <c r="AB95" i="8" s="1"/>
  <c r="AB97" i="8" s="1"/>
  <c r="AA81" i="8"/>
  <c r="AA83" i="8" s="1"/>
  <c r="AA84" i="8" s="1"/>
  <c r="AB21" i="6"/>
  <c r="AB29" i="6" s="1"/>
  <c r="AB103" i="6" s="1"/>
  <c r="AB105" i="6" s="1"/>
  <c r="AB21" i="9"/>
  <c r="AB29" i="9" s="1"/>
  <c r="AB103" i="9" s="1"/>
  <c r="AB105" i="9" s="1"/>
  <c r="AB21" i="10"/>
  <c r="AB29" i="10" s="1"/>
  <c r="AB73" i="10" s="1"/>
  <c r="AB75" i="10" s="1"/>
  <c r="AA76" i="9"/>
  <c r="AC25" i="6"/>
  <c r="AC25" i="9"/>
  <c r="AC25" i="10"/>
  <c r="AC25" i="8"/>
  <c r="AC23" i="10"/>
  <c r="AC23" i="8"/>
  <c r="AC23" i="9"/>
  <c r="AC23" i="6"/>
  <c r="AE55" i="5"/>
  <c r="AD155" i="5"/>
  <c r="AD153" i="5" s="1"/>
  <c r="AD123" i="5"/>
  <c r="AD121" i="5" s="1"/>
  <c r="AE53" i="5"/>
  <c r="AE107" i="5"/>
  <c r="AE105" i="5" s="1"/>
  <c r="AF52" i="5"/>
  <c r="AB76" i="10" l="1"/>
  <c r="AB98" i="8"/>
  <c r="AB106" i="6"/>
  <c r="AB73" i="9"/>
  <c r="AB75" i="9" s="1"/>
  <c r="AB76" i="9" s="1"/>
  <c r="AB106" i="9"/>
  <c r="AB73" i="8"/>
  <c r="AB75" i="8" s="1"/>
  <c r="AB76" i="8" s="1"/>
  <c r="AB103" i="8"/>
  <c r="AB105" i="8" s="1"/>
  <c r="AB106" i="8" s="1"/>
  <c r="AB95" i="9"/>
  <c r="AB97" i="9" s="1"/>
  <c r="AB98" i="9" s="1"/>
  <c r="AB81" i="8"/>
  <c r="AB83" i="8" s="1"/>
  <c r="AB84" i="8" s="1"/>
  <c r="AB81" i="9"/>
  <c r="AB83" i="9" s="1"/>
  <c r="AB84" i="9" s="1"/>
  <c r="AB95" i="6"/>
  <c r="AB97" i="6" s="1"/>
  <c r="AB98" i="6" s="1"/>
  <c r="AB73" i="6"/>
  <c r="AB75" i="6" s="1"/>
  <c r="AB76" i="6" s="1"/>
  <c r="AB81" i="6"/>
  <c r="AB83" i="6" s="1"/>
  <c r="AB84" i="6" s="1"/>
  <c r="AB103" i="10"/>
  <c r="AB105" i="10" s="1"/>
  <c r="AB106" i="10" s="1"/>
  <c r="AB81" i="10"/>
  <c r="AB83" i="10" s="1"/>
  <c r="AB84" i="10" s="1"/>
  <c r="AC21" i="6"/>
  <c r="AC29" i="6" s="1"/>
  <c r="AC103" i="6" s="1"/>
  <c r="AC21" i="9"/>
  <c r="AC29" i="9" s="1"/>
  <c r="AC73" i="9" s="1"/>
  <c r="AC21" i="10"/>
  <c r="AC29" i="10" s="1"/>
  <c r="AC95" i="10" s="1"/>
  <c r="AB95" i="10"/>
  <c r="AB97" i="10" s="1"/>
  <c r="AB98" i="10" s="1"/>
  <c r="AC21" i="8"/>
  <c r="AC29" i="8" s="1"/>
  <c r="AC73" i="8" s="1"/>
  <c r="AE123" i="5"/>
  <c r="AE121" i="5" s="1"/>
  <c r="AF53" i="5"/>
  <c r="AE155" i="5"/>
  <c r="AE153" i="5" s="1"/>
  <c r="AF55" i="5"/>
  <c r="AF107" i="5"/>
  <c r="AF105" i="5" s="1"/>
  <c r="AG52" i="5"/>
  <c r="AC103" i="8" l="1"/>
  <c r="AC105" i="8" s="1"/>
  <c r="AC103" i="10"/>
  <c r="AC73" i="10"/>
  <c r="G73" i="10" s="1"/>
  <c r="G22" i="11" s="1"/>
  <c r="G24" i="11" s="1"/>
  <c r="AC81" i="10"/>
  <c r="G81" i="10" s="1"/>
  <c r="AC73" i="6"/>
  <c r="G73" i="6" s="1"/>
  <c r="D22" i="11" s="1"/>
  <c r="D24" i="11" s="1"/>
  <c r="AC81" i="6"/>
  <c r="AC83" i="6" s="1"/>
  <c r="AC81" i="9"/>
  <c r="AC83" i="9" s="1"/>
  <c r="AC95" i="9"/>
  <c r="AC97" i="9" s="1"/>
  <c r="AC95" i="8"/>
  <c r="AC97" i="8" s="1"/>
  <c r="AC95" i="6"/>
  <c r="G95" i="6" s="1"/>
  <c r="AC103" i="9"/>
  <c r="AC105" i="9" s="1"/>
  <c r="AC81" i="8"/>
  <c r="G81" i="8" s="1"/>
  <c r="AC75" i="9"/>
  <c r="G73" i="9"/>
  <c r="F22" i="11" s="1"/>
  <c r="F24" i="11" s="1"/>
  <c r="AC75" i="8"/>
  <c r="G73" i="8"/>
  <c r="E22" i="11" s="1"/>
  <c r="E24" i="11" s="1"/>
  <c r="G103" i="8"/>
  <c r="G103" i="10"/>
  <c r="AC105" i="10"/>
  <c r="G95" i="10"/>
  <c r="AC97" i="10"/>
  <c r="G103" i="6"/>
  <c r="AC105" i="6"/>
  <c r="AG55" i="5"/>
  <c r="AF155" i="5"/>
  <c r="AF153" i="5" s="1"/>
  <c r="AG53" i="5"/>
  <c r="AF123" i="5"/>
  <c r="AF121" i="5" s="1"/>
  <c r="AG107" i="5"/>
  <c r="AG105" i="5" s="1"/>
  <c r="AH52" i="5"/>
  <c r="AC75" i="6" l="1"/>
  <c r="AC76" i="6" s="1"/>
  <c r="AC75" i="10"/>
  <c r="G75" i="10" s="1"/>
  <c r="AC83" i="10"/>
  <c r="G83" i="10" s="1"/>
  <c r="G81" i="6"/>
  <c r="G95" i="9"/>
  <c r="AC97" i="6"/>
  <c r="AC98" i="6" s="1"/>
  <c r="G81" i="9"/>
  <c r="G103" i="9"/>
  <c r="AC83" i="8"/>
  <c r="AC84" i="8" s="1"/>
  <c r="G95" i="8"/>
  <c r="AC76" i="8"/>
  <c r="G75" i="8"/>
  <c r="G75" i="6"/>
  <c r="AC84" i="9"/>
  <c r="G83" i="9"/>
  <c r="AC106" i="6"/>
  <c r="G105" i="6"/>
  <c r="G97" i="6"/>
  <c r="AC106" i="10"/>
  <c r="G105" i="10"/>
  <c r="AC84" i="6"/>
  <c r="G83" i="6"/>
  <c r="AC98" i="9"/>
  <c r="G97" i="9"/>
  <c r="AC98" i="8"/>
  <c r="G97" i="8"/>
  <c r="AC106" i="8"/>
  <c r="G105" i="8"/>
  <c r="AC98" i="10"/>
  <c r="G97" i="10"/>
  <c r="AC106" i="9"/>
  <c r="G105" i="9"/>
  <c r="AC76" i="9"/>
  <c r="G75" i="9"/>
  <c r="AG123" i="5"/>
  <c r="AG121" i="5" s="1"/>
  <c r="AH53" i="5"/>
  <c r="AH55" i="5"/>
  <c r="AG155" i="5"/>
  <c r="AG153" i="5" s="1"/>
  <c r="AH107" i="5"/>
  <c r="AH105" i="5" s="1"/>
  <c r="AI52" i="5"/>
  <c r="AI107" i="5" s="1"/>
  <c r="AI105" i="5" s="1"/>
  <c r="AC84" i="10" l="1"/>
  <c r="AC76" i="10"/>
  <c r="F98" i="9"/>
  <c r="F106" i="8"/>
  <c r="F76" i="9"/>
  <c r="F106" i="10"/>
  <c r="F84" i="10"/>
  <c r="F106" i="9"/>
  <c r="F76" i="8"/>
  <c r="F76" i="10"/>
  <c r="F84" i="9"/>
  <c r="F76" i="6"/>
  <c r="F84" i="6"/>
  <c r="F98" i="10"/>
  <c r="F98" i="8"/>
  <c r="F98" i="6"/>
  <c r="F106" i="6"/>
  <c r="G83" i="8"/>
  <c r="F84" i="8" s="1"/>
  <c r="AH155" i="5"/>
  <c r="AH153" i="5" s="1"/>
  <c r="AI55" i="5"/>
  <c r="AI155" i="5" s="1"/>
  <c r="AI153" i="5" s="1"/>
  <c r="AI53" i="5"/>
  <c r="AI123" i="5" s="1"/>
  <c r="AI121" i="5" s="1"/>
  <c r="AH123" i="5"/>
  <c r="AH121" i="5" s="1"/>
</calcChain>
</file>

<file path=xl/sharedStrings.xml><?xml version="1.0" encoding="utf-8"?>
<sst xmlns="http://schemas.openxmlformats.org/spreadsheetml/2006/main" count="736" uniqueCount="123">
  <si>
    <t>Boiler</t>
  </si>
  <si>
    <t>gCO2/gCH4</t>
  </si>
  <si>
    <t>gCO2/gN2O</t>
  </si>
  <si>
    <t>CO2 eq emissions</t>
  </si>
  <si>
    <t>Extraction CHP plant</t>
  </si>
  <si>
    <t>Wood chips-fired  CHP plant</t>
  </si>
  <si>
    <t>Large electric heat pump</t>
  </si>
  <si>
    <t>Gas-fired DH boiler</t>
  </si>
  <si>
    <t>Back pressure</t>
  </si>
  <si>
    <t>Wood chips</t>
  </si>
  <si>
    <t>Power system</t>
  </si>
  <si>
    <t>Gas system</t>
  </si>
  <si>
    <t>Extraction</t>
  </si>
  <si>
    <t>Condense</t>
  </si>
  <si>
    <t>Calculation price for CO2 emission</t>
  </si>
  <si>
    <t>Damage cost for SO2</t>
  </si>
  <si>
    <t>Damage cost for NOx</t>
  </si>
  <si>
    <t>Damage cost for PM2.5</t>
  </si>
  <si>
    <t>Variable O&amp;M costs</t>
  </si>
  <si>
    <t>Calculation price for CO2e emission</t>
  </si>
  <si>
    <t>Damage cost due to SO2 emission</t>
  </si>
  <si>
    <t>Damage cost due to NOx emission</t>
  </si>
  <si>
    <t>Damage cost for PM2.5 emission</t>
  </si>
  <si>
    <t>Tax per prod. MWh, excl. VAT</t>
  </si>
  <si>
    <t>CO2 eq total emissions</t>
  </si>
  <si>
    <t>SO2 emissions</t>
  </si>
  <si>
    <t>NOx emissions</t>
  </si>
  <si>
    <t>PM2.5 emissions</t>
  </si>
  <si>
    <t>Emission costs</t>
  </si>
  <si>
    <t>CO2 emissions</t>
  </si>
  <si>
    <t>Total</t>
  </si>
  <si>
    <t>Factor</t>
  </si>
  <si>
    <t>Unit</t>
  </si>
  <si>
    <t>UAH/ton</t>
  </si>
  <si>
    <t>UAH/kg</t>
  </si>
  <si>
    <t>UAH/MWh</t>
  </si>
  <si>
    <t>Technical factors</t>
  </si>
  <si>
    <t>COP or 1/Cv</t>
  </si>
  <si>
    <t>Net energy costs</t>
  </si>
  <si>
    <t>Taxes on energy</t>
  </si>
  <si>
    <t>N2O emissions</t>
  </si>
  <si>
    <t xml:space="preserve">CH4 emissions </t>
  </si>
  <si>
    <t>kg/MWh heat</t>
  </si>
  <si>
    <t>g/MWh heat</t>
  </si>
  <si>
    <t>Reference power production</t>
  </si>
  <si>
    <t>Heat production plant</t>
  </si>
  <si>
    <t>Lower voltage</t>
  </si>
  <si>
    <t>UAH/MWh input</t>
  </si>
  <si>
    <t>UAH/MWh heat</t>
  </si>
  <si>
    <t>NPV</t>
  </si>
  <si>
    <t xml:space="preserve">Least-Cost Scenario Analysis (LCSA) </t>
  </si>
  <si>
    <t>Project planning horizon</t>
  </si>
  <si>
    <t>years</t>
  </si>
  <si>
    <t>Nominel discount rate</t>
  </si>
  <si>
    <t>Inflation rate</t>
  </si>
  <si>
    <t>Real discount rate</t>
  </si>
  <si>
    <t>Investment in asset 1</t>
  </si>
  <si>
    <t>MUAH</t>
  </si>
  <si>
    <t>Technical life of asset 1</t>
  </si>
  <si>
    <t xml:space="preserve">Investment in asset 2 </t>
  </si>
  <si>
    <t>Technical life of asset 2</t>
  </si>
  <si>
    <t>Analysis based on linear depreciation method</t>
  </si>
  <si>
    <t>Linear depreciation/series loan repayment</t>
  </si>
  <si>
    <t>Book value of asset 1</t>
  </si>
  <si>
    <t>Book value of asset 2</t>
  </si>
  <si>
    <t>Analysis with investment and scrap value</t>
  </si>
  <si>
    <t>Totals</t>
  </si>
  <si>
    <t>Analysis with series loan repayment</t>
  </si>
  <si>
    <t>Loan repayment of asset 1</t>
  </si>
  <si>
    <t>Loan repayment of asset 2</t>
  </si>
  <si>
    <t>Analysis based on annuity method</t>
  </si>
  <si>
    <t>Annuity method of depreciation/annuity loan repayment</t>
  </si>
  <si>
    <t>Analysis with annuity loan repayment</t>
  </si>
  <si>
    <t>Sum</t>
  </si>
  <si>
    <t>Scenario description</t>
  </si>
  <si>
    <t>Net heat demand</t>
  </si>
  <si>
    <t>Distribution losses</t>
  </si>
  <si>
    <t>Heat production</t>
  </si>
  <si>
    <t>Heat production share</t>
  </si>
  <si>
    <t xml:space="preserve">Socio-economic prices and emissions (input) </t>
  </si>
  <si>
    <t>Social-economic heat production prices</t>
  </si>
  <si>
    <t>Heat production costs</t>
  </si>
  <si>
    <t>MWh heat</t>
  </si>
  <si>
    <t>pct.</t>
  </si>
  <si>
    <t>DH system O&amp;M costs</t>
  </si>
  <si>
    <t>DH system O&amp;M prices</t>
  </si>
  <si>
    <t>Analysis with equivalent series loan repayment</t>
  </si>
  <si>
    <t>Analysis with equvalent annuity loan repayment</t>
  </si>
  <si>
    <t>Cumulative discounted costs</t>
  </si>
  <si>
    <t>Social-economic assumptions</t>
  </si>
  <si>
    <t>Scenario investments</t>
  </si>
  <si>
    <t>Reference</t>
  </si>
  <si>
    <t>Scenario 1</t>
  </si>
  <si>
    <t>Scenario 2</t>
  </si>
  <si>
    <t>Scenario 3</t>
  </si>
  <si>
    <t>Unit: MUAH</t>
  </si>
  <si>
    <t>Total NPV costs</t>
  </si>
  <si>
    <t>CO2 eq emission factors</t>
  </si>
  <si>
    <t>tons</t>
  </si>
  <si>
    <t>Sum CO2 eq emissions</t>
  </si>
  <si>
    <t>Socio-economic analysis based on linear depreciation method</t>
  </si>
  <si>
    <t>Total emission during the project planning period</t>
  </si>
  <si>
    <t>Investments</t>
  </si>
  <si>
    <t>ƞtot, ƞ</t>
  </si>
  <si>
    <t>Cb</t>
  </si>
  <si>
    <t>Pheat = Pel/COP</t>
  </si>
  <si>
    <t>Pheat = Pgas/ƞ</t>
  </si>
  <si>
    <t>Pheat = (1+Cb)/ƞtot * Pchips - Cb*Pel</t>
  </si>
  <si>
    <t>Pheat = Pel *Cv = Pel_fuel *Cv//ƞc</t>
  </si>
  <si>
    <t>Formulas to estimate heat price: Pheat</t>
  </si>
  <si>
    <t>Socio-economic calculation basis</t>
  </si>
  <si>
    <t>Result</t>
  </si>
  <si>
    <t>Calculation basis</t>
  </si>
  <si>
    <t>Basis</t>
  </si>
  <si>
    <t>Sheet</t>
  </si>
  <si>
    <t>Description</t>
  </si>
  <si>
    <t>Scenario comparison</t>
  </si>
  <si>
    <t>Appendix A to the report: Recommendations to the Proposed Reforms in the District Heating Sector in Ukraine - Part 2</t>
  </si>
  <si>
    <t>Demonstration Socio-economic Calculation Model</t>
  </si>
  <si>
    <t>Socio-economic least cost assessment -  comparison of scenarios</t>
  </si>
  <si>
    <t>1)</t>
  </si>
  <si>
    <t>2)</t>
  </si>
  <si>
    <t>Note: In this demonstration model there is no cost distortion by the use of the Net Tax Factor or the Deadweight Loss of Taxation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</si>
</sst>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kr.&quot;_-;\-* #,##0.00\ &quot;kr.&quot;_-;_-* &quot;-&quot;??\ &quot;kr.&quot;_-;_-@_-"/>
    <numFmt numFmtId="43" formatCode="_-* #,##0.00_-;\-* #,##0.00_-;_-* &quot;-&quot;??_-;_-@_-"/>
    <numFmt numFmtId="164" formatCode="0.000"/>
    <numFmt numFmtId="165" formatCode="0.0"/>
    <numFmt numFmtId="166" formatCode="0.0%"/>
    <numFmt numFmtId="167" formatCode="_ * #,##0.00_ ;_ * \-#,##0.00_ ;_ * &quot;-&quot;??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9"/>
      <name val="Verdana"/>
      <family val="2"/>
    </font>
    <font>
      <sz val="10"/>
      <name val="Arial"/>
      <family val="2"/>
    </font>
    <font>
      <sz val="11"/>
      <name val="Calibri"/>
      <family val="2"/>
      <scheme val="minor"/>
    </font>
    <font>
      <sz val="11"/>
      <color rgb="FF0000CC"/>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8"/>
      <name val="Calibri"/>
      <family val="2"/>
      <scheme val="minor"/>
    </font>
    <font>
      <sz val="8"/>
      <color rgb="FF000000"/>
      <name val="Calibri"/>
      <family val="2"/>
    </font>
    <font>
      <sz val="9"/>
      <color theme="1"/>
      <name val="Verdana"/>
      <family val="2"/>
    </font>
    <font>
      <sz val="11"/>
      <color rgb="FF000000"/>
      <name val="Calibri"/>
      <family val="2"/>
    </font>
    <font>
      <sz val="11"/>
      <color rgb="FF000000"/>
      <name val="Calibri"/>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9" fontId="1" fillId="0" borderId="0" applyFont="0" applyFill="0" applyBorder="0" applyAlignment="0" applyProtection="0"/>
    <xf numFmtId="0" fontId="4" fillId="0" borderId="0"/>
    <xf numFmtId="9" fontId="3" fillId="0" borderId="0" applyFont="0" applyFill="0" applyBorder="0" applyAlignment="0" applyProtection="0"/>
    <xf numFmtId="0" fontId="3"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9" fontId="1" fillId="0" borderId="0" applyFont="0" applyFill="0" applyBorder="0" applyAlignment="0" applyProtection="0"/>
    <xf numFmtId="167" fontId="1" fillId="0" borderId="0" applyFont="0" applyFill="0" applyBorder="0" applyAlignment="0" applyProtection="0"/>
    <xf numFmtId="0" fontId="11" fillId="0" borderId="0"/>
    <xf numFmtId="0" fontId="12" fillId="0" borderId="0"/>
    <xf numFmtId="9" fontId="1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Border="0" applyAlignment="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00">
    <xf numFmtId="0" fontId="0" fillId="0" borderId="0" xfId="0"/>
    <xf numFmtId="9" fontId="0" fillId="0" borderId="0" xfId="0" applyNumberFormat="1"/>
    <xf numFmtId="0" fontId="2" fillId="0" borderId="0" xfId="0" applyFont="1"/>
    <xf numFmtId="0" fontId="0" fillId="0" borderId="0" xfId="0" applyAlignment="1">
      <alignment vertical="center"/>
    </xf>
    <xf numFmtId="0" fontId="0" fillId="0" borderId="0" xfId="0" applyFill="1"/>
    <xf numFmtId="0" fontId="2" fillId="0" borderId="0" xfId="0" applyFont="1" applyFill="1"/>
    <xf numFmtId="0" fontId="0" fillId="0" borderId="0" xfId="0" applyFont="1" applyFill="1"/>
    <xf numFmtId="0" fontId="0" fillId="0" borderId="0" xfId="0" applyFont="1" applyFill="1" applyAlignment="1">
      <alignment horizontal="center" vertical="center"/>
    </xf>
    <xf numFmtId="0" fontId="6" fillId="0" borderId="0" xfId="0" applyFont="1" applyFill="1"/>
    <xf numFmtId="3" fontId="6" fillId="0" borderId="0" xfId="0" applyNumberFormat="1" applyFont="1" applyFill="1" applyAlignment="1">
      <alignment horizontal="right"/>
    </xf>
    <xf numFmtId="0" fontId="0" fillId="0" borderId="0" xfId="0" applyFont="1" applyFill="1" applyAlignment="1">
      <alignment horizontal="center"/>
    </xf>
    <xf numFmtId="1" fontId="0" fillId="0" borderId="0" xfId="0" applyNumberFormat="1" applyFont="1" applyFill="1"/>
    <xf numFmtId="3" fontId="0" fillId="0" borderId="0" xfId="0" applyNumberFormat="1" applyFont="1" applyFill="1"/>
    <xf numFmtId="0" fontId="0" fillId="0" borderId="0" xfId="0" applyFont="1" applyFill="1" applyAlignment="1">
      <alignment horizontal="left" indent="1"/>
    </xf>
    <xf numFmtId="0" fontId="0" fillId="0" borderId="0" xfId="0" applyFont="1" applyFill="1" applyAlignment="1">
      <alignment horizontal="left"/>
    </xf>
    <xf numFmtId="164" fontId="0" fillId="0" borderId="0" xfId="0" applyNumberFormat="1" applyFont="1" applyFill="1"/>
    <xf numFmtId="165" fontId="0" fillId="0" borderId="0" xfId="0" applyNumberFormat="1" applyFont="1" applyFill="1" applyAlignment="1">
      <alignment horizontal="right"/>
    </xf>
    <xf numFmtId="1" fontId="0"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Fill="1" applyAlignment="1">
      <alignment horizontal="left" indent="1"/>
    </xf>
    <xf numFmtId="0" fontId="2" fillId="0" borderId="0" xfId="0" applyFont="1" applyFill="1" applyAlignment="1">
      <alignment horizontal="left"/>
    </xf>
    <xf numFmtId="9" fontId="1" fillId="0" borderId="0" xfId="3" applyFont="1" applyFill="1" applyBorder="1" applyAlignment="1">
      <alignment horizontal="left"/>
    </xf>
    <xf numFmtId="0" fontId="1" fillId="0" borderId="0" xfId="4" applyFont="1" applyFill="1"/>
    <xf numFmtId="3" fontId="0" fillId="0" borderId="0" xfId="0" applyNumberFormat="1" applyFont="1" applyFill="1" applyAlignment="1">
      <alignment horizontal="right" vertical="center"/>
    </xf>
    <xf numFmtId="3" fontId="2" fillId="0" borderId="0" xfId="0" applyNumberFormat="1" applyFont="1" applyFill="1" applyAlignment="1">
      <alignment horizontal="right" vertical="center"/>
    </xf>
    <xf numFmtId="0" fontId="0" fillId="0" borderId="0" xfId="0" applyFont="1" applyFill="1" applyAlignment="1">
      <alignment vertical="center"/>
    </xf>
    <xf numFmtId="0" fontId="0" fillId="0" borderId="0" xfId="0" applyFont="1" applyFill="1" applyAlignment="1">
      <alignment horizontal="left" vertical="center"/>
    </xf>
    <xf numFmtId="0" fontId="2" fillId="0" borderId="0" xfId="0" applyFont="1" applyFill="1" applyAlignment="1">
      <alignment horizontal="left" vertical="center"/>
    </xf>
    <xf numFmtId="0" fontId="7" fillId="0" borderId="0" xfId="0" applyFont="1" applyFill="1"/>
    <xf numFmtId="0" fontId="0" fillId="0" borderId="1" xfId="0" applyFont="1" applyFill="1" applyBorder="1"/>
    <xf numFmtId="0" fontId="0" fillId="0" borderId="2" xfId="0" applyFont="1" applyFill="1" applyBorder="1"/>
    <xf numFmtId="0" fontId="0" fillId="0" borderId="3" xfId="0" applyFont="1" applyFill="1" applyBorder="1"/>
    <xf numFmtId="0" fontId="0" fillId="0" borderId="4" xfId="0" applyFont="1" applyFill="1" applyBorder="1"/>
    <xf numFmtId="0" fontId="0" fillId="0" borderId="5" xfId="0" applyFont="1" applyFill="1" applyBorder="1"/>
    <xf numFmtId="0" fontId="0" fillId="0" borderId="5" xfId="0" applyFont="1" applyFill="1" applyBorder="1" applyAlignment="1">
      <alignment horizontal="center" vertical="center"/>
    </xf>
    <xf numFmtId="0" fontId="0" fillId="0" borderId="6" xfId="0" applyFont="1" applyFill="1" applyBorder="1"/>
    <xf numFmtId="0" fontId="0" fillId="0" borderId="2" xfId="0" applyFont="1" applyFill="1" applyBorder="1" applyAlignment="1">
      <alignment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vertical="center"/>
    </xf>
    <xf numFmtId="0" fontId="0" fillId="0" borderId="5" xfId="0" applyFont="1" applyFill="1" applyBorder="1" applyAlignment="1">
      <alignment vertical="center"/>
    </xf>
    <xf numFmtId="0" fontId="0" fillId="0" borderId="6" xfId="0" applyFont="1" applyFill="1" applyBorder="1" applyAlignment="1">
      <alignment horizontal="center" vertical="center"/>
    </xf>
    <xf numFmtId="0" fontId="7" fillId="0" borderId="1" xfId="0" applyFont="1" applyFill="1" applyBorder="1"/>
    <xf numFmtId="0" fontId="7" fillId="0" borderId="0" xfId="0" applyFont="1" applyFill="1" applyAlignment="1">
      <alignment vertical="center"/>
    </xf>
    <xf numFmtId="0" fontId="0" fillId="0" borderId="5" xfId="0" applyFont="1" applyFill="1" applyBorder="1" applyAlignment="1">
      <alignment horizontal="right"/>
    </xf>
    <xf numFmtId="0" fontId="0" fillId="0" borderId="5" xfId="0" applyFont="1" applyFill="1" applyBorder="1" applyAlignment="1">
      <alignment horizontal="left" vertical="center"/>
    </xf>
    <xf numFmtId="0" fontId="8" fillId="0" borderId="0" xfId="0" applyFont="1" applyFill="1"/>
    <xf numFmtId="3" fontId="6" fillId="0" borderId="0" xfId="0" applyNumberFormat="1" applyFont="1" applyFill="1" applyAlignment="1">
      <alignment horizontal="right" vertical="center"/>
    </xf>
    <xf numFmtId="3" fontId="6" fillId="0" borderId="0" xfId="0" applyNumberFormat="1" applyFont="1" applyFill="1"/>
    <xf numFmtId="3" fontId="6" fillId="0" borderId="0" xfId="2" applyNumberFormat="1" applyFont="1" applyFill="1" applyAlignment="1">
      <alignment horizontal="right"/>
    </xf>
    <xf numFmtId="0" fontId="6" fillId="0" borderId="0" xfId="0" applyFont="1" applyFill="1" applyAlignment="1">
      <alignment horizontal="center" vertical="center"/>
    </xf>
    <xf numFmtId="9" fontId="6" fillId="0" borderId="0" xfId="0" applyNumberFormat="1" applyFont="1" applyFill="1" applyAlignment="1">
      <alignment horizontal="center" vertical="center"/>
    </xf>
    <xf numFmtId="2" fontId="6" fillId="0" borderId="0" xfId="0" applyNumberFormat="1" applyFont="1" applyFill="1" applyAlignment="1">
      <alignment horizontal="center" vertical="center"/>
    </xf>
    <xf numFmtId="3" fontId="5" fillId="0" borderId="0" xfId="4" applyNumberFormat="1" applyFont="1" applyFill="1" applyAlignment="1">
      <alignment horizontal="right"/>
    </xf>
    <xf numFmtId="0" fontId="7" fillId="0" borderId="0" xfId="0" applyFont="1"/>
    <xf numFmtId="0" fontId="0" fillId="0" borderId="0" xfId="0" applyAlignment="1">
      <alignment horizontal="left" indent="1"/>
    </xf>
    <xf numFmtId="0" fontId="6" fillId="0" borderId="0" xfId="0" applyFont="1" applyAlignment="1">
      <alignment vertical="center"/>
    </xf>
    <xf numFmtId="166" fontId="6" fillId="0" borderId="0" xfId="0" applyNumberFormat="1" applyFont="1" applyAlignment="1">
      <alignment vertical="center"/>
    </xf>
    <xf numFmtId="166" fontId="6" fillId="0" borderId="0" xfId="0" applyNumberFormat="1" applyFont="1"/>
    <xf numFmtId="166" fontId="0" fillId="0" borderId="0" xfId="0" applyNumberFormat="1" applyAlignment="1">
      <alignment vertical="center"/>
    </xf>
    <xf numFmtId="165" fontId="6" fillId="0" borderId="0" xfId="0" applyNumberFormat="1" applyFont="1" applyAlignment="1">
      <alignment vertical="center"/>
    </xf>
    <xf numFmtId="2" fontId="6" fillId="0" borderId="0" xfId="0" applyNumberFormat="1" applyFont="1" applyAlignment="1">
      <alignment vertical="center"/>
    </xf>
    <xf numFmtId="9" fontId="0" fillId="0" borderId="0" xfId="1" applyFont="1"/>
    <xf numFmtId="0" fontId="9" fillId="0" borderId="0" xfId="0" applyFont="1"/>
    <xf numFmtId="0" fontId="0" fillId="0" borderId="0" xfId="0" applyAlignment="1">
      <alignment horizontal="left" indent="2"/>
    </xf>
    <xf numFmtId="4" fontId="0" fillId="0" borderId="0" xfId="0" applyNumberFormat="1"/>
    <xf numFmtId="3" fontId="0" fillId="0" borderId="0" xfId="0" applyNumberFormat="1"/>
    <xf numFmtId="1" fontId="0" fillId="0" borderId="0" xfId="0" applyNumberFormat="1"/>
    <xf numFmtId="1" fontId="6" fillId="0" borderId="0" xfId="0" applyNumberFormat="1" applyFont="1" applyAlignment="1">
      <alignment vertical="center"/>
    </xf>
    <xf numFmtId="3" fontId="0" fillId="0" borderId="0" xfId="0" applyNumberFormat="1" applyAlignment="1">
      <alignment vertical="center"/>
    </xf>
    <xf numFmtId="3" fontId="0" fillId="0" borderId="0" xfId="1" applyNumberFormat="1" applyFont="1" applyAlignment="1">
      <alignment vertical="center"/>
    </xf>
    <xf numFmtId="0" fontId="8" fillId="0" borderId="0" xfId="0" applyFont="1" applyFill="1" applyAlignment="1">
      <alignment vertical="center"/>
    </xf>
    <xf numFmtId="0" fontId="9" fillId="0" borderId="0" xfId="0" applyFont="1" applyAlignment="1">
      <alignment vertical="center"/>
    </xf>
    <xf numFmtId="3" fontId="0" fillId="0" borderId="0" xfId="0" applyNumberFormat="1" applyAlignment="1">
      <alignment horizontal="center"/>
    </xf>
    <xf numFmtId="0" fontId="0" fillId="0" borderId="1" xfId="0" applyBorder="1"/>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xf numFmtId="0" fontId="0" fillId="0" borderId="5" xfId="0" applyBorder="1"/>
    <xf numFmtId="0" fontId="0" fillId="0" borderId="6" xfId="0" applyBorder="1"/>
    <xf numFmtId="3" fontId="2" fillId="0" borderId="0" xfId="0" applyNumberFormat="1" applyFont="1" applyAlignment="1">
      <alignment horizontal="center"/>
    </xf>
    <xf numFmtId="3" fontId="2" fillId="0" borderId="0" xfId="0" applyNumberFormat="1" applyFont="1" applyFill="1" applyAlignment="1">
      <alignment vertical="center"/>
    </xf>
    <xf numFmtId="3" fontId="0" fillId="0" borderId="0" xfId="0" applyNumberFormat="1" applyFill="1" applyAlignment="1">
      <alignment vertical="center"/>
    </xf>
    <xf numFmtId="3" fontId="0" fillId="0" borderId="0" xfId="0" applyNumberFormat="1" applyFill="1"/>
    <xf numFmtId="9" fontId="6" fillId="0" borderId="0" xfId="1" applyFont="1"/>
    <xf numFmtId="3" fontId="6" fillId="0" borderId="0" xfId="0" applyNumberFormat="1" applyFont="1"/>
    <xf numFmtId="9" fontId="6" fillId="0" borderId="0" xfId="0" applyNumberFormat="1" applyFont="1"/>
    <xf numFmtId="1" fontId="0" fillId="0" borderId="0" xfId="0" applyNumberFormat="1" applyAlignment="1">
      <alignment horizontal="center"/>
    </xf>
    <xf numFmtId="3" fontId="2" fillId="0" borderId="0" xfId="0" applyNumberFormat="1" applyFont="1" applyAlignment="1">
      <alignment horizontal="center" vertical="center"/>
    </xf>
    <xf numFmtId="0" fontId="0" fillId="0" borderId="3" xfId="0" applyFont="1" applyFill="1" applyBorder="1" applyAlignment="1">
      <alignment vertical="center"/>
    </xf>
    <xf numFmtId="0" fontId="0" fillId="0" borderId="6" xfId="0" applyFont="1" applyFill="1" applyBorder="1" applyAlignment="1">
      <alignment vertical="center"/>
    </xf>
    <xf numFmtId="0" fontId="0" fillId="0" borderId="0" xfId="0" applyFont="1" applyAlignment="1">
      <alignment vertical="center"/>
    </xf>
    <xf numFmtId="166" fontId="0" fillId="0" borderId="0" xfId="0" applyNumberFormat="1" applyFont="1" applyAlignment="1">
      <alignment vertical="center"/>
    </xf>
    <xf numFmtId="166" fontId="0" fillId="0" borderId="0" xfId="0" applyNumberFormat="1" applyFont="1"/>
    <xf numFmtId="0" fontId="9" fillId="0" borderId="7" xfId="0" applyFont="1" applyFill="1" applyBorder="1" applyAlignment="1">
      <alignment vertical="center"/>
    </xf>
    <xf numFmtId="0" fontId="9" fillId="0" borderId="8" xfId="0" applyFont="1" applyFill="1" applyBorder="1" applyAlignment="1">
      <alignment vertical="center"/>
    </xf>
    <xf numFmtId="0" fontId="0" fillId="0" borderId="0" xfId="0" quotePrefix="1"/>
    <xf numFmtId="2" fontId="6" fillId="0" borderId="0" xfId="0" applyNumberFormat="1" applyFont="1" applyFill="1"/>
    <xf numFmtId="2" fontId="0" fillId="0" borderId="0" xfId="0" applyNumberFormat="1" applyFont="1" applyFill="1"/>
    <xf numFmtId="0" fontId="14" fillId="0" borderId="0" xfId="0" applyFont="1"/>
  </cellXfs>
  <cellStyles count="28">
    <cellStyle name="Comma 2" xfId="9"/>
    <cellStyle name="Comma 3" xfId="13"/>
    <cellStyle name="Comma 3 2" xfId="17"/>
    <cellStyle name="Comma 3 2 2" xfId="26"/>
    <cellStyle name="Comma 3 3" xfId="22"/>
    <cellStyle name="Comma 4" xfId="15"/>
    <cellStyle name="Comma 4 2" xfId="24"/>
    <cellStyle name="Comma 5" xfId="5"/>
    <cellStyle name="Comma 5 2" xfId="20"/>
    <cellStyle name="Currency 2" xfId="14"/>
    <cellStyle name="Currency 2 2" xfId="18"/>
    <cellStyle name="Currency 2 2 2" xfId="27"/>
    <cellStyle name="Currency 2 3" xfId="23"/>
    <cellStyle name="Currency 3" xfId="16"/>
    <cellStyle name="Currency 3 2" xfId="25"/>
    <cellStyle name="Currency 4" xfId="6"/>
    <cellStyle name="Currency 4 2" xfId="21"/>
    <cellStyle name="Normal" xfId="0" builtinId="0"/>
    <cellStyle name="Normal 2" xfId="10"/>
    <cellStyle name="Normal 2 3" xfId="7"/>
    <cellStyle name="Normal 3" xfId="19"/>
    <cellStyle name="Normal 4" xfId="4"/>
    <cellStyle name="Normal 4 2" xfId="11"/>
    <cellStyle name="Normal_Beregning 040806" xfId="2"/>
    <cellStyle name="Percent 2" xfId="3"/>
    <cellStyle name="Percent 2 2" xfId="8"/>
    <cellStyle name="Percent 3" xfId="12"/>
    <cellStyle name="Procent" xfId="1" builtinId="5"/>
  </cellStyles>
  <dxfs count="0"/>
  <tableStyles count="0" defaultTableStyle="TableStyleMedium2" defaultPivotStyle="PivotStyleLight16"/>
  <colors>
    <mruColors>
      <color rgb="FF0000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Socio-economic NPV of scenarios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a-DK"/>
        </a:p>
      </c:txPr>
    </c:title>
    <c:autoTitleDeleted val="0"/>
    <c:plotArea>
      <c:layout>
        <c:manualLayout>
          <c:layoutTarget val="inner"/>
          <c:xMode val="edge"/>
          <c:yMode val="edge"/>
          <c:x val="0.12156182537404694"/>
          <c:y val="0.1345668742025998"/>
          <c:w val="0.84462940547645493"/>
          <c:h val="0.69827347320535316"/>
        </c:manualLayout>
      </c:layout>
      <c:barChart>
        <c:barDir val="col"/>
        <c:grouping val="stacked"/>
        <c:varyColors val="0"/>
        <c:ser>
          <c:idx val="0"/>
          <c:order val="0"/>
          <c:tx>
            <c:strRef>
              <c:f>Result!$B$20</c:f>
              <c:strCache>
                <c:ptCount val="1"/>
                <c:pt idx="0">
                  <c:v>Investment in asset 1</c:v>
                </c:pt>
              </c:strCache>
            </c:strRef>
          </c:tx>
          <c:spPr>
            <a:solidFill>
              <a:schemeClr val="accent1"/>
            </a:solidFill>
            <a:ln>
              <a:noFill/>
            </a:ln>
            <a:effectLst/>
          </c:spPr>
          <c:invertIfNegative val="0"/>
          <c:cat>
            <c:strRef>
              <c:f>Result!$D$17:$G$17</c:f>
              <c:strCache>
                <c:ptCount val="4"/>
                <c:pt idx="0">
                  <c:v>Reference</c:v>
                </c:pt>
                <c:pt idx="1">
                  <c:v>Scenario 1</c:v>
                </c:pt>
                <c:pt idx="2">
                  <c:v>Scenario 2</c:v>
                </c:pt>
                <c:pt idx="3">
                  <c:v>Scenario 3</c:v>
                </c:pt>
              </c:strCache>
            </c:strRef>
          </c:cat>
          <c:val>
            <c:numRef>
              <c:f>Result!$D$20:$G$20</c:f>
              <c:numCache>
                <c:formatCode>#,##0</c:formatCode>
                <c:ptCount val="4"/>
                <c:pt idx="0">
                  <c:v>0</c:v>
                </c:pt>
                <c:pt idx="1">
                  <c:v>168.81952731139157</c:v>
                </c:pt>
                <c:pt idx="2">
                  <c:v>211.02440913923948</c:v>
                </c:pt>
                <c:pt idx="3">
                  <c:v>253.22929096708737</c:v>
                </c:pt>
              </c:numCache>
            </c:numRef>
          </c:val>
          <c:extLst>
            <c:ext xmlns:c16="http://schemas.microsoft.com/office/drawing/2014/chart" uri="{C3380CC4-5D6E-409C-BE32-E72D297353CC}">
              <c16:uniqueId val="{00000000-CB0A-45C5-BC01-8CC250C57A28}"/>
            </c:ext>
          </c:extLst>
        </c:ser>
        <c:ser>
          <c:idx val="1"/>
          <c:order val="1"/>
          <c:tx>
            <c:strRef>
              <c:f>Result!$B$21</c:f>
              <c:strCache>
                <c:ptCount val="1"/>
                <c:pt idx="0">
                  <c:v>Investment in asset 2 </c:v>
                </c:pt>
              </c:strCache>
            </c:strRef>
          </c:tx>
          <c:spPr>
            <a:solidFill>
              <a:schemeClr val="accent2"/>
            </a:solidFill>
            <a:ln>
              <a:noFill/>
            </a:ln>
            <a:effectLst/>
          </c:spPr>
          <c:invertIfNegative val="0"/>
          <c:cat>
            <c:strRef>
              <c:f>Result!$D$17:$G$17</c:f>
              <c:strCache>
                <c:ptCount val="4"/>
                <c:pt idx="0">
                  <c:v>Reference</c:v>
                </c:pt>
                <c:pt idx="1">
                  <c:v>Scenario 1</c:v>
                </c:pt>
                <c:pt idx="2">
                  <c:v>Scenario 2</c:v>
                </c:pt>
                <c:pt idx="3">
                  <c:v>Scenario 3</c:v>
                </c:pt>
              </c:strCache>
            </c:strRef>
          </c:cat>
          <c:val>
            <c:numRef>
              <c:f>Result!$D$21:$G$21</c:f>
              <c:numCache>
                <c:formatCode>#,##0</c:formatCode>
                <c:ptCount val="4"/>
                <c:pt idx="0">
                  <c:v>120.93952428114844</c:v>
                </c:pt>
                <c:pt idx="1">
                  <c:v>60.469762140574218</c:v>
                </c:pt>
                <c:pt idx="2">
                  <c:v>60.469762140574218</c:v>
                </c:pt>
                <c:pt idx="3">
                  <c:v>60.469762140574218</c:v>
                </c:pt>
              </c:numCache>
            </c:numRef>
          </c:val>
          <c:extLst>
            <c:ext xmlns:c16="http://schemas.microsoft.com/office/drawing/2014/chart" uri="{C3380CC4-5D6E-409C-BE32-E72D297353CC}">
              <c16:uniqueId val="{00000001-CB0A-45C5-BC01-8CC250C57A28}"/>
            </c:ext>
          </c:extLst>
        </c:ser>
        <c:ser>
          <c:idx val="2"/>
          <c:order val="2"/>
          <c:tx>
            <c:strRef>
              <c:f>Result!$B$22</c:f>
              <c:strCache>
                <c:ptCount val="1"/>
                <c:pt idx="0">
                  <c:v>Heat production costs</c:v>
                </c:pt>
              </c:strCache>
            </c:strRef>
          </c:tx>
          <c:spPr>
            <a:solidFill>
              <a:schemeClr val="accent3"/>
            </a:solidFill>
            <a:ln>
              <a:noFill/>
            </a:ln>
            <a:effectLst/>
          </c:spPr>
          <c:invertIfNegative val="0"/>
          <c:cat>
            <c:strRef>
              <c:f>Result!$D$17:$G$17</c:f>
              <c:strCache>
                <c:ptCount val="4"/>
                <c:pt idx="0">
                  <c:v>Reference</c:v>
                </c:pt>
                <c:pt idx="1">
                  <c:v>Scenario 1</c:v>
                </c:pt>
                <c:pt idx="2">
                  <c:v>Scenario 2</c:v>
                </c:pt>
                <c:pt idx="3">
                  <c:v>Scenario 3</c:v>
                </c:pt>
              </c:strCache>
            </c:strRef>
          </c:cat>
          <c:val>
            <c:numRef>
              <c:f>Result!$D$22:$G$22</c:f>
              <c:numCache>
                <c:formatCode>#,##0</c:formatCode>
                <c:ptCount val="4"/>
                <c:pt idx="0">
                  <c:v>472.40166007139777</c:v>
                </c:pt>
                <c:pt idx="1">
                  <c:v>210.03257671156268</c:v>
                </c:pt>
                <c:pt idx="2">
                  <c:v>230.67048181370308</c:v>
                </c:pt>
                <c:pt idx="3">
                  <c:v>159.02780373964515</c:v>
                </c:pt>
              </c:numCache>
            </c:numRef>
          </c:val>
          <c:extLst>
            <c:ext xmlns:c16="http://schemas.microsoft.com/office/drawing/2014/chart" uri="{C3380CC4-5D6E-409C-BE32-E72D297353CC}">
              <c16:uniqueId val="{00000002-CB0A-45C5-BC01-8CC250C57A28}"/>
            </c:ext>
          </c:extLst>
        </c:ser>
        <c:ser>
          <c:idx val="3"/>
          <c:order val="3"/>
          <c:tx>
            <c:strRef>
              <c:f>Result!$B$23</c:f>
              <c:strCache>
                <c:ptCount val="1"/>
                <c:pt idx="0">
                  <c:v>DH system O&amp;M costs</c:v>
                </c:pt>
              </c:strCache>
            </c:strRef>
          </c:tx>
          <c:spPr>
            <a:solidFill>
              <a:schemeClr val="accent4"/>
            </a:solidFill>
            <a:ln>
              <a:noFill/>
            </a:ln>
            <a:effectLst/>
          </c:spPr>
          <c:invertIfNegative val="0"/>
          <c:cat>
            <c:strRef>
              <c:f>Result!$D$17:$G$17</c:f>
              <c:strCache>
                <c:ptCount val="4"/>
                <c:pt idx="0">
                  <c:v>Reference</c:v>
                </c:pt>
                <c:pt idx="1">
                  <c:v>Scenario 1</c:v>
                </c:pt>
                <c:pt idx="2">
                  <c:v>Scenario 2</c:v>
                </c:pt>
                <c:pt idx="3">
                  <c:v>Scenario 3</c:v>
                </c:pt>
              </c:strCache>
            </c:strRef>
          </c:cat>
          <c:val>
            <c:numRef>
              <c:f>Result!$D$23:$G$23</c:f>
              <c:numCache>
                <c:formatCode>#,##0</c:formatCode>
                <c:ptCount val="4"/>
                <c:pt idx="0">
                  <c:v>26.988049926035888</c:v>
                </c:pt>
                <c:pt idx="1">
                  <c:v>20.241037444526917</c:v>
                </c:pt>
                <c:pt idx="2">
                  <c:v>20.241037444526917</c:v>
                </c:pt>
                <c:pt idx="3">
                  <c:v>20.241037444526917</c:v>
                </c:pt>
              </c:numCache>
            </c:numRef>
          </c:val>
          <c:extLst>
            <c:ext xmlns:c16="http://schemas.microsoft.com/office/drawing/2014/chart" uri="{C3380CC4-5D6E-409C-BE32-E72D297353CC}">
              <c16:uniqueId val="{00000003-CB0A-45C5-BC01-8CC250C57A28}"/>
            </c:ext>
          </c:extLst>
        </c:ser>
        <c:dLbls>
          <c:showLegendKey val="0"/>
          <c:showVal val="0"/>
          <c:showCatName val="0"/>
          <c:showSerName val="0"/>
          <c:showPercent val="0"/>
          <c:showBubbleSize val="0"/>
        </c:dLbls>
        <c:gapWidth val="150"/>
        <c:overlap val="100"/>
        <c:axId val="1135966872"/>
        <c:axId val="950661080"/>
      </c:barChart>
      <c:catAx>
        <c:axId val="1135966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a-DK"/>
          </a:p>
        </c:txPr>
        <c:crossAx val="950661080"/>
        <c:crosses val="autoZero"/>
        <c:auto val="1"/>
        <c:lblAlgn val="ctr"/>
        <c:lblOffset val="100"/>
        <c:noMultiLvlLbl val="0"/>
      </c:catAx>
      <c:valAx>
        <c:axId val="950661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Million UAH</a:t>
                </a:r>
              </a:p>
            </c:rich>
          </c:tx>
          <c:layout>
            <c:manualLayout>
              <c:xMode val="edge"/>
              <c:yMode val="edge"/>
              <c:x val="2.0902870500933819E-2"/>
              <c:y val="0.3840210853613176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a-DK"/>
          </a:p>
        </c:txPr>
        <c:crossAx val="1135966872"/>
        <c:crosses val="autoZero"/>
        <c:crossBetween val="between"/>
      </c:valAx>
      <c:spPr>
        <a:noFill/>
        <a:ln>
          <a:solidFill>
            <a:schemeClr val="bg1">
              <a:lumMod val="8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66675</xdr:colOff>
      <xdr:row>2</xdr:row>
      <xdr:rowOff>57150</xdr:rowOff>
    </xdr:from>
    <xdr:to>
      <xdr:col>12</xdr:col>
      <xdr:colOff>228600</xdr:colOff>
      <xdr:row>17</xdr:row>
      <xdr:rowOff>142875</xdr:rowOff>
    </xdr:to>
    <xdr:sp macro="" textlink="">
      <xdr:nvSpPr>
        <xdr:cNvPr id="8193" name="Text Box 2">
          <a:extLst>
            <a:ext uri="{FF2B5EF4-FFF2-40B4-BE49-F238E27FC236}">
              <a16:creationId xmlns:a16="http://schemas.microsoft.com/office/drawing/2014/main" id="{66CF3079-6F93-6603-D120-68F957ED366D}"/>
            </a:ext>
          </a:extLst>
        </xdr:cNvPr>
        <xdr:cNvSpPr txBox="1">
          <a:spLocks noChangeArrowheads="1"/>
        </xdr:cNvSpPr>
      </xdr:nvSpPr>
      <xdr:spPr bwMode="auto">
        <a:xfrm>
          <a:off x="314325" y="438150"/>
          <a:ext cx="6867525" cy="2943225"/>
        </a:xfrm>
        <a:prstGeom prst="rect">
          <a:avLst/>
        </a:prstGeom>
        <a:solidFill>
          <a:srgbClr val="D9E2F3"/>
        </a:solidFill>
        <a:ln w="9525">
          <a:solidFill>
            <a:srgbClr val="000000"/>
          </a:solidFill>
          <a:miter lim="800000"/>
          <a:headEnd/>
          <a:tailEnd/>
        </a:ln>
      </xdr:spPr>
      <xdr:txBody>
        <a:bodyPr vertOverflow="clip" wrap="square" lIns="91440" tIns="45720" rIns="91440" bIns="45720" anchor="t" upright="1"/>
        <a:lstStyle/>
        <a:p>
          <a:pPr algn="ctr" rtl="0">
            <a:defRPr sz="1000"/>
          </a:pPr>
          <a:r>
            <a:rPr lang="en-GB" sz="1800" b="0" i="0" u="none" strike="noStrike" baseline="0">
              <a:solidFill>
                <a:srgbClr val="000000"/>
              </a:solidFill>
              <a:latin typeface="Calibri"/>
              <a:cs typeface="Calibri"/>
            </a:rPr>
            <a:t>Technical support to align Ukraine's heat supply regulations with EU directives</a:t>
          </a:r>
          <a:r>
            <a:rPr lang="en-GB" sz="1800" b="0" i="0" u="none" strike="noStrike" baseline="0">
              <a:solidFill>
                <a:srgbClr val="000000"/>
              </a:solidFill>
              <a:latin typeface="Times New Roman"/>
              <a:cs typeface="Times New Roman"/>
            </a:rPr>
            <a:t>.</a:t>
          </a:r>
        </a:p>
        <a:p>
          <a:pPr algn="l" rtl="0">
            <a:defRPr sz="1000"/>
          </a:pPr>
          <a:endParaRPr lang="en-GB" sz="1800" b="0" i="0" u="none" strike="noStrike" baseline="0">
            <a:solidFill>
              <a:srgbClr val="000000"/>
            </a:solidFill>
            <a:latin typeface="Times New Roman"/>
            <a:cs typeface="Times New Roman"/>
          </a:endParaRPr>
        </a:p>
        <a:p>
          <a:pPr algn="ctr" rtl="0">
            <a:defRPr sz="1000"/>
          </a:pPr>
          <a:r>
            <a:rPr lang="en-GB" sz="1800" b="0" i="0" u="none" strike="noStrike" baseline="0">
              <a:solidFill>
                <a:srgbClr val="000000"/>
              </a:solidFill>
              <a:latin typeface="Calibri"/>
              <a:cs typeface="Calibri"/>
            </a:rPr>
            <a:t>RECOMMENDATIONS TO THE PROPOSED REFORMS IN THE DISTRICT HEATING SECTOR IN UKRAINE – PART 2</a:t>
          </a:r>
          <a:endParaRPr lang="en-GB" sz="1800" b="0" i="0" u="none" strike="noStrike" baseline="0">
            <a:solidFill>
              <a:srgbClr val="000000"/>
            </a:solidFill>
            <a:latin typeface="Times New Roman"/>
            <a:cs typeface="Times New Roman"/>
          </a:endParaRPr>
        </a:p>
        <a:p>
          <a:pPr algn="l" rtl="0">
            <a:defRPr sz="1000"/>
          </a:pPr>
          <a:endParaRPr lang="en-GB" sz="1800" b="0" i="0" u="none" strike="noStrike" baseline="0">
            <a:solidFill>
              <a:srgbClr val="000000"/>
            </a:solidFill>
            <a:latin typeface="Times New Roman"/>
            <a:cs typeface="Times New Roman"/>
          </a:endParaRPr>
        </a:p>
        <a:p>
          <a:pPr algn="ctr" rtl="0">
            <a:defRPr sz="1000"/>
          </a:pPr>
          <a:r>
            <a:rPr lang="en-GB" sz="2000" b="1" i="0" u="none" strike="noStrike" baseline="0">
              <a:solidFill>
                <a:srgbClr val="009DE0"/>
              </a:solidFill>
              <a:latin typeface="+mn-lt"/>
              <a:cs typeface="Calibri"/>
            </a:rPr>
            <a:t>Appendix A  </a:t>
          </a:r>
          <a:br>
            <a:rPr lang="en-GB" sz="2000" b="1" i="0" u="none" strike="noStrike" baseline="0">
              <a:solidFill>
                <a:srgbClr val="009DE0"/>
              </a:solidFill>
              <a:latin typeface="+mn-lt"/>
              <a:cs typeface="Calibri"/>
            </a:rPr>
          </a:br>
          <a:r>
            <a:rPr lang="en-GB" sz="2000" b="1" i="0" u="none" strike="noStrike" baseline="0">
              <a:solidFill>
                <a:srgbClr val="009DE0"/>
              </a:solidFill>
              <a:latin typeface="+mn-lt"/>
              <a:cs typeface="Calibri"/>
            </a:rPr>
            <a:t>Demonstration Socio-economic Calculation Model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169</xdr:row>
      <xdr:rowOff>190499</xdr:rowOff>
    </xdr:from>
    <xdr:to>
      <xdr:col>8</xdr:col>
      <xdr:colOff>133350</xdr:colOff>
      <xdr:row>181</xdr:row>
      <xdr:rowOff>47625</xdr:rowOff>
    </xdr:to>
    <xdr:sp macro="" textlink="">
      <xdr:nvSpPr>
        <xdr:cNvPr id="2" name="TextBox 1">
          <a:extLst>
            <a:ext uri="{FF2B5EF4-FFF2-40B4-BE49-F238E27FC236}">
              <a16:creationId xmlns:a16="http://schemas.microsoft.com/office/drawing/2014/main" id="{77D8A8E6-57EC-4B06-AB78-04BAE97DE8CB}"/>
            </a:ext>
          </a:extLst>
        </xdr:cNvPr>
        <xdr:cNvSpPr txBox="1"/>
      </xdr:nvSpPr>
      <xdr:spPr>
        <a:xfrm>
          <a:off x="247650" y="32461199"/>
          <a:ext cx="8010525"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1) This factor is named: the "Net Tax Factor" and is the value by which factor prices (i.e. prices excluding VAT and excise duties, etc.) must be multiplied to calculate market prices or consumer prices in connection with socio-economic calculations. </a:t>
          </a:r>
          <a:br>
            <a:rPr lang="en-GB" sz="1100"/>
          </a:br>
          <a:r>
            <a:rPr lang="en-GB" sz="1100"/>
            <a:t>Thus:</a:t>
          </a:r>
          <a:r>
            <a:rPr lang="en-GB" sz="1100" baseline="0"/>
            <a:t> </a:t>
          </a:r>
          <a:r>
            <a:rPr lang="en-GB" sz="1100"/>
            <a:t>Consumer Price = Factor Price × Net Tax Factor</a:t>
          </a:r>
        </a:p>
        <a:p>
          <a:r>
            <a:rPr lang="en-GB" sz="1100"/>
            <a:t>The following values ​​shall be multiplied by the Net Tax Factor: Investments, Net energy costs, Variable O&amp;M costs and CO2 costs.</a:t>
          </a:r>
          <a:br>
            <a:rPr lang="en-GB" sz="1100"/>
          </a:br>
          <a:r>
            <a:rPr lang="en-GB" sz="1100"/>
            <a:t>The damage costs due</a:t>
          </a:r>
          <a:r>
            <a:rPr lang="en-GB" sz="1100" baseline="0"/>
            <a:t> to</a:t>
          </a:r>
          <a:r>
            <a:rPr lang="en-GB" sz="1100"/>
            <a:t> SO2, NOx, PM2.5 are at market prices and shall not be multiplied Net Tax Factor.</a:t>
          </a:r>
          <a:endParaRPr lang="en-GB" sz="1100" baseline="0"/>
        </a:p>
        <a:p>
          <a:endParaRPr lang="en-GB" sz="1100" baseline="0"/>
        </a:p>
        <a:p>
          <a:r>
            <a:rPr lang="en-GB" sz="1100"/>
            <a:t>In Denmark, the Ministry of Finance has set the </a:t>
          </a:r>
          <a:r>
            <a:rPr lang="en-GB" sz="1100">
              <a:solidFill>
                <a:schemeClr val="dk1"/>
              </a:solidFill>
              <a:effectLst/>
              <a:latin typeface="+mn-lt"/>
              <a:ea typeface="+mn-ea"/>
              <a:cs typeface="+mn-cs"/>
            </a:rPr>
            <a:t>Net Tax Factor </a:t>
          </a:r>
          <a:r>
            <a:rPr lang="en-GB" sz="1100"/>
            <a:t> to 1.28.</a:t>
          </a:r>
          <a:r>
            <a:rPr lang="en-GB" sz="1100" baseline="0"/>
            <a:t> </a:t>
          </a:r>
        </a:p>
        <a:p>
          <a:r>
            <a:rPr lang="en-GB" sz="1100"/>
            <a:t>In this demonstration model, the </a:t>
          </a:r>
          <a:r>
            <a:rPr lang="en-GB" sz="1100">
              <a:solidFill>
                <a:schemeClr val="dk1"/>
              </a:solidFill>
              <a:effectLst/>
              <a:latin typeface="+mn-lt"/>
              <a:ea typeface="+mn-ea"/>
              <a:cs typeface="+mn-cs"/>
            </a:rPr>
            <a:t>Net Tax Factor </a:t>
          </a:r>
          <a:r>
            <a:rPr lang="en-GB" sz="1100"/>
            <a:t> is set to 1.0</a:t>
          </a:r>
        </a:p>
        <a:p>
          <a:endParaRPr lang="en-GB" sz="1100"/>
        </a:p>
        <a:p>
          <a:r>
            <a:rPr lang="en-GB" sz="1100"/>
            <a:t>See further explaination in the Danish document: https://fm.dk/media/laqnazt5/dokumentationsnotat_om_opgoerelse_af_nettoafundingsfaktoren_a.pdf</a:t>
          </a:r>
        </a:p>
      </xdr:txBody>
    </xdr:sp>
    <xdr:clientData/>
  </xdr:twoCellAnchor>
  <xdr:twoCellAnchor>
    <xdr:from>
      <xdr:col>0</xdr:col>
      <xdr:colOff>190500</xdr:colOff>
      <xdr:row>182</xdr:row>
      <xdr:rowOff>47625</xdr:rowOff>
    </xdr:from>
    <xdr:to>
      <xdr:col>8</xdr:col>
      <xdr:colOff>77775</xdr:colOff>
      <xdr:row>187</xdr:row>
      <xdr:rowOff>76200</xdr:rowOff>
    </xdr:to>
    <xdr:sp macro="" textlink="">
      <xdr:nvSpPr>
        <xdr:cNvPr id="3" name="TextBox 2">
          <a:extLst>
            <a:ext uri="{FF2B5EF4-FFF2-40B4-BE49-F238E27FC236}">
              <a16:creationId xmlns:a16="http://schemas.microsoft.com/office/drawing/2014/main" id="{14E0A2AE-DF31-4B29-BFFD-E222814D0E04}"/>
            </a:ext>
          </a:extLst>
        </xdr:cNvPr>
        <xdr:cNvSpPr txBox="1"/>
      </xdr:nvSpPr>
      <xdr:spPr>
        <a:xfrm>
          <a:off x="190500" y="34794825"/>
          <a:ext cx="801210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2) Factor for adjustment of </a:t>
          </a:r>
          <a:r>
            <a:rPr lang="en-GB" sz="1100">
              <a:solidFill>
                <a:schemeClr val="dk1"/>
              </a:solidFill>
              <a:effectLst/>
              <a:latin typeface="+mn-lt"/>
              <a:ea typeface="+mn-ea"/>
              <a:cs typeface="+mn-cs"/>
            </a:rPr>
            <a:t>taxes called "Deadweight Loss of Taxation", which represents the economic welfare loss or market distortion due to taxes. </a:t>
          </a:r>
        </a:p>
        <a:p>
          <a:r>
            <a:rPr lang="en-GB" sz="1100">
              <a:solidFill>
                <a:schemeClr val="dk1"/>
              </a:solidFill>
              <a:effectLst/>
              <a:latin typeface="+mn-lt"/>
              <a:ea typeface="+mn-ea"/>
              <a:cs typeface="+mn-cs"/>
            </a:rPr>
            <a:t>In Denmark, the Ministry of Finance has set the factor to 0,</a:t>
          </a:r>
          <a:r>
            <a:rPr lang="en-GB" sz="1100" baseline="0">
              <a:solidFill>
                <a:schemeClr val="dk1"/>
              </a:solidFill>
              <a:effectLst/>
              <a:latin typeface="+mn-lt"/>
              <a:ea typeface="+mn-ea"/>
              <a:cs typeface="+mn-cs"/>
            </a:rPr>
            <a:t> meaning that there is no </a:t>
          </a:r>
          <a:r>
            <a:rPr lang="en-GB" sz="1100">
              <a:solidFill>
                <a:schemeClr val="dk1"/>
              </a:solidFill>
              <a:effectLst/>
              <a:latin typeface="+mn-lt"/>
              <a:ea typeface="+mn-ea"/>
              <a:cs typeface="+mn-cs"/>
            </a:rPr>
            <a:t>adjustment for market distortion due to taxes. </a:t>
          </a:r>
        </a:p>
        <a:p>
          <a:r>
            <a:rPr lang="en-GB" sz="1100">
              <a:solidFill>
                <a:schemeClr val="dk1"/>
              </a:solidFill>
              <a:effectLst/>
              <a:latin typeface="+mn-lt"/>
              <a:ea typeface="+mn-ea"/>
              <a:cs typeface="+mn-cs"/>
            </a:rPr>
            <a:t>In this demonstration model, the factor is set to equal</a:t>
          </a:r>
          <a:r>
            <a:rPr lang="en-GB" sz="1100" baseline="0">
              <a:solidFill>
                <a:schemeClr val="dk1"/>
              </a:solidFill>
              <a:effectLst/>
              <a:latin typeface="+mn-lt"/>
              <a:ea typeface="+mn-ea"/>
              <a:cs typeface="+mn-cs"/>
            </a:rPr>
            <a:t> 0 too.</a:t>
          </a:r>
          <a:endParaRPr lang="en-GB">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19049</xdr:colOff>
      <xdr:row>6</xdr:row>
      <xdr:rowOff>23812</xdr:rowOff>
    </xdr:from>
    <xdr:to>
      <xdr:col>17</xdr:col>
      <xdr:colOff>542924</xdr:colOff>
      <xdr:row>24</xdr:row>
      <xdr:rowOff>85725</xdr:rowOff>
    </xdr:to>
    <xdr:graphicFrame macro="">
      <xdr:nvGraphicFramePr>
        <xdr:cNvPr id="2" name="Chart 1">
          <a:extLst>
            <a:ext uri="{FF2B5EF4-FFF2-40B4-BE49-F238E27FC236}">
              <a16:creationId xmlns:a16="http://schemas.microsoft.com/office/drawing/2014/main" id="{5D124076-89BD-A622-6F56-175BCE1237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14" sqref="Q14"/>
    </sheetView>
  </sheetViews>
  <sheetFormatPr defaultRowHeight="15" x14ac:dyDescent="0.25"/>
  <cols>
    <col min="1" max="1" width="3.710937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8" sqref="C38"/>
    </sheetView>
  </sheetViews>
  <sheetFormatPr defaultRowHeight="15" x14ac:dyDescent="0.25"/>
  <cols>
    <col min="1" max="1" width="3.7109375" customWidth="1"/>
    <col min="2" max="2" width="18.28515625" customWidth="1"/>
    <col min="3" max="3" width="36.7109375" customWidth="1"/>
  </cols>
  <sheetData>
    <row r="2" spans="2:3" x14ac:dyDescent="0.25">
      <c r="B2" t="s">
        <v>117</v>
      </c>
    </row>
    <row r="3" spans="2:3" ht="21" x14ac:dyDescent="0.35">
      <c r="B3" s="46" t="s">
        <v>118</v>
      </c>
    </row>
    <row r="6" spans="2:3" ht="15.75" x14ac:dyDescent="0.25">
      <c r="B6" s="94" t="s">
        <v>114</v>
      </c>
      <c r="C6" s="95" t="s">
        <v>115</v>
      </c>
    </row>
    <row r="8" spans="2:3" x14ac:dyDescent="0.25">
      <c r="B8" t="s">
        <v>113</v>
      </c>
      <c r="C8" t="s">
        <v>110</v>
      </c>
    </row>
    <row r="10" spans="2:3" x14ac:dyDescent="0.25">
      <c r="B10" t="s">
        <v>91</v>
      </c>
      <c r="C10" t="s">
        <v>91</v>
      </c>
    </row>
    <row r="11" spans="2:3" x14ac:dyDescent="0.25">
      <c r="B11" t="s">
        <v>92</v>
      </c>
      <c r="C11" t="s">
        <v>92</v>
      </c>
    </row>
    <row r="12" spans="2:3" x14ac:dyDescent="0.25">
      <c r="B12" t="s">
        <v>93</v>
      </c>
      <c r="C12" t="s">
        <v>93</v>
      </c>
    </row>
    <row r="13" spans="2:3" x14ac:dyDescent="0.25">
      <c r="B13" t="s">
        <v>94</v>
      </c>
      <c r="C13" t="s">
        <v>94</v>
      </c>
    </row>
    <row r="15" spans="2:3" x14ac:dyDescent="0.25">
      <c r="B15" t="s">
        <v>111</v>
      </c>
      <c r="C15" t="s">
        <v>116</v>
      </c>
    </row>
  </sheetData>
  <phoneticPr fontId="10" type="noConversion"/>
  <pageMargins left="0.7" right="0.7" top="0.75" bottom="0.75" header="0.3" footer="0.3"/>
  <headerFooter>
    <oddFooter>&amp;C_x000D_&amp;1#&amp;"Verdana"&amp;7&amp;K000000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BK190"/>
  <sheetViews>
    <sheetView tabSelected="1" workbookViewId="0">
      <selection activeCell="F12" sqref="F12"/>
    </sheetView>
  </sheetViews>
  <sheetFormatPr defaultRowHeight="15" customHeight="1" x14ac:dyDescent="0.25"/>
  <cols>
    <col min="1" max="1" width="3.7109375" style="6" customWidth="1"/>
    <col min="2" max="2" width="36.7109375" style="6" customWidth="1"/>
    <col min="3" max="6" width="15.7109375" style="6" customWidth="1"/>
    <col min="7" max="35" width="9.28515625" style="6" customWidth="1"/>
    <col min="36" max="16384" width="9.140625" style="6"/>
  </cols>
  <sheetData>
    <row r="2" spans="2:6" ht="15" customHeight="1" x14ac:dyDescent="0.25">
      <c r="B2" s="6" t="str">
        <f>Overview!$B$2</f>
        <v>Appendix A to the report: Recommendations to the Proposed Reforms in the District Heating Sector in Ukraine - Part 2</v>
      </c>
    </row>
    <row r="3" spans="2:6" ht="21" x14ac:dyDescent="0.35">
      <c r="B3" s="46" t="s">
        <v>112</v>
      </c>
    </row>
    <row r="6" spans="2:6" ht="15" customHeight="1" x14ac:dyDescent="0.3">
      <c r="B6" s="54" t="s">
        <v>89</v>
      </c>
    </row>
    <row r="7" spans="2:6" ht="15" customHeight="1" x14ac:dyDescent="0.25">
      <c r="B7" s="29"/>
      <c r="C7" s="36"/>
      <c r="D7" s="89"/>
    </row>
    <row r="8" spans="2:6" ht="15" customHeight="1" x14ac:dyDescent="0.25">
      <c r="B8" s="39"/>
      <c r="C8" s="40"/>
      <c r="D8" s="90"/>
    </row>
    <row r="10" spans="2:6" ht="15" customHeight="1" x14ac:dyDescent="0.25">
      <c r="B10" s="55" t="s">
        <v>51</v>
      </c>
      <c r="C10" s="3" t="s">
        <v>52</v>
      </c>
      <c r="D10" s="56">
        <v>20</v>
      </c>
    </row>
    <row r="11" spans="2:6" ht="15" customHeight="1" x14ac:dyDescent="0.25">
      <c r="B11" s="55" t="s">
        <v>53</v>
      </c>
      <c r="C11" s="3"/>
      <c r="D11" s="57">
        <v>0.14480000000000001</v>
      </c>
    </row>
    <row r="12" spans="2:6" ht="15" customHeight="1" x14ac:dyDescent="0.25">
      <c r="B12" s="55" t="s">
        <v>54</v>
      </c>
      <c r="C12" s="3"/>
      <c r="D12" s="58">
        <v>0.08</v>
      </c>
    </row>
    <row r="13" spans="2:6" ht="15" customHeight="1" x14ac:dyDescent="0.25">
      <c r="B13" s="55" t="s">
        <v>55</v>
      </c>
      <c r="C13" s="3"/>
      <c r="D13" s="59">
        <f>(D11-D12)/(1+D12)</f>
        <v>6.0000000000000005E-2</v>
      </c>
    </row>
    <row r="16" spans="2:6" ht="15" customHeight="1" x14ac:dyDescent="0.25">
      <c r="B16" s="43" t="s">
        <v>36</v>
      </c>
      <c r="C16" s="25"/>
      <c r="D16" s="25"/>
      <c r="E16" s="25"/>
      <c r="F16" s="25"/>
    </row>
    <row r="17" spans="1:63" x14ac:dyDescent="0.25">
      <c r="B17" s="29" t="s">
        <v>45</v>
      </c>
      <c r="C17" s="36"/>
      <c r="D17" s="36"/>
      <c r="E17" s="37" t="s">
        <v>104</v>
      </c>
      <c r="F17" s="38" t="s">
        <v>103</v>
      </c>
      <c r="H17" s="29" t="s">
        <v>109</v>
      </c>
      <c r="I17" s="30"/>
      <c r="J17" s="30"/>
      <c r="K17" s="31"/>
    </row>
    <row r="18" spans="1:63" ht="15" customHeight="1" x14ac:dyDescent="0.25">
      <c r="B18" s="39"/>
      <c r="C18" s="40"/>
      <c r="D18" s="40"/>
      <c r="E18" s="34"/>
      <c r="F18" s="41" t="s">
        <v>37</v>
      </c>
      <c r="H18" s="32"/>
      <c r="I18" s="33"/>
      <c r="J18" s="33"/>
      <c r="K18" s="35"/>
    </row>
    <row r="19" spans="1:63" ht="15" customHeight="1" x14ac:dyDescent="0.25">
      <c r="B19" s="25"/>
      <c r="C19" s="25"/>
      <c r="D19" s="25"/>
      <c r="E19" s="7"/>
      <c r="F19" s="7"/>
    </row>
    <row r="20" spans="1:63" ht="15" customHeight="1" x14ac:dyDescent="0.25">
      <c r="A20" s="7">
        <f>A$38</f>
        <v>1</v>
      </c>
      <c r="B20" s="25" t="str">
        <f>B$38</f>
        <v>Wood chips-fired  CHP plant</v>
      </c>
      <c r="C20" s="25" t="str">
        <f t="shared" ref="C20:D20" si="0">C$38</f>
        <v>Back pressure</v>
      </c>
      <c r="D20" s="25" t="str">
        <f t="shared" si="0"/>
        <v>Wood chips</v>
      </c>
      <c r="E20" s="50">
        <v>0.35</v>
      </c>
      <c r="F20" s="51">
        <v>0.95</v>
      </c>
      <c r="H20" s="6" t="s">
        <v>107</v>
      </c>
    </row>
    <row r="21" spans="1:63" ht="15" customHeight="1" x14ac:dyDescent="0.25">
      <c r="A21" s="7">
        <f>A$39</f>
        <v>2</v>
      </c>
      <c r="B21" s="25" t="str">
        <f>B$39</f>
        <v>Large electric heat pump</v>
      </c>
      <c r="C21" s="25" t="str">
        <f t="shared" ref="C21:D21" si="1">C$39</f>
        <v>Lower voltage</v>
      </c>
      <c r="D21" s="25" t="str">
        <f t="shared" si="1"/>
        <v>Power system</v>
      </c>
      <c r="E21" s="52">
        <v>0</v>
      </c>
      <c r="F21" s="52">
        <v>3.4</v>
      </c>
      <c r="H21" s="6" t="s">
        <v>105</v>
      </c>
    </row>
    <row r="22" spans="1:63" ht="15" customHeight="1" x14ac:dyDescent="0.25">
      <c r="A22" s="7">
        <f>A$40</f>
        <v>3</v>
      </c>
      <c r="B22" s="25" t="str">
        <f>B$40</f>
        <v>Extraction CHP plant</v>
      </c>
      <c r="C22" s="25" t="str">
        <f t="shared" ref="C22:D22" si="2">C$40</f>
        <v>Extraction</v>
      </c>
      <c r="D22" s="25" t="str">
        <f t="shared" si="2"/>
        <v>Power system</v>
      </c>
      <c r="E22" s="52">
        <v>0</v>
      </c>
      <c r="F22" s="52">
        <f>1/0.17</f>
        <v>5.8823529411764701</v>
      </c>
      <c r="H22" s="6" t="s">
        <v>108</v>
      </c>
    </row>
    <row r="23" spans="1:63" ht="15" customHeight="1" x14ac:dyDescent="0.25">
      <c r="A23" s="7">
        <f>A$41</f>
        <v>4</v>
      </c>
      <c r="B23" s="25" t="str">
        <f>B$41</f>
        <v>Gas-fired DH boiler</v>
      </c>
      <c r="C23" s="25" t="str">
        <f t="shared" ref="C23:D23" si="3">C$41</f>
        <v>Boiler</v>
      </c>
      <c r="D23" s="25" t="str">
        <f t="shared" si="3"/>
        <v>Gas system</v>
      </c>
      <c r="E23" s="52">
        <v>0</v>
      </c>
      <c r="F23" s="51">
        <v>0.98</v>
      </c>
      <c r="H23" s="6" t="s">
        <v>106</v>
      </c>
    </row>
    <row r="24" spans="1:63" ht="15" customHeight="1" x14ac:dyDescent="0.25">
      <c r="C24" s="21"/>
      <c r="D24" s="14"/>
    </row>
    <row r="27" spans="1:63" ht="15" customHeight="1" x14ac:dyDescent="0.25">
      <c r="B27" s="43" t="s">
        <v>79</v>
      </c>
    </row>
    <row r="28" spans="1:63" ht="15" customHeight="1" x14ac:dyDescent="0.25">
      <c r="B28" s="29"/>
      <c r="C28" s="30"/>
      <c r="D28" s="30"/>
      <c r="E28" s="30" t="s">
        <v>32</v>
      </c>
      <c r="F28" s="30"/>
      <c r="G28" s="37" t="s">
        <v>49</v>
      </c>
      <c r="H28" s="37" t="s">
        <v>73</v>
      </c>
      <c r="I28" s="30">
        <v>0</v>
      </c>
      <c r="J28" s="30">
        <f>I28+1</f>
        <v>1</v>
      </c>
      <c r="K28" s="30">
        <f t="shared" ref="K28:AI29" si="4">J28+1</f>
        <v>2</v>
      </c>
      <c r="L28" s="30">
        <f t="shared" si="4"/>
        <v>3</v>
      </c>
      <c r="M28" s="30">
        <f t="shared" si="4"/>
        <v>4</v>
      </c>
      <c r="N28" s="30">
        <f t="shared" si="4"/>
        <v>5</v>
      </c>
      <c r="O28" s="30">
        <f t="shared" si="4"/>
        <v>6</v>
      </c>
      <c r="P28" s="30">
        <f t="shared" si="4"/>
        <v>7</v>
      </c>
      <c r="Q28" s="30">
        <f t="shared" si="4"/>
        <v>8</v>
      </c>
      <c r="R28" s="30">
        <f t="shared" si="4"/>
        <v>9</v>
      </c>
      <c r="S28" s="30">
        <f t="shared" si="4"/>
        <v>10</v>
      </c>
      <c r="T28" s="30">
        <f t="shared" si="4"/>
        <v>11</v>
      </c>
      <c r="U28" s="30">
        <f t="shared" si="4"/>
        <v>12</v>
      </c>
      <c r="V28" s="30">
        <f t="shared" si="4"/>
        <v>13</v>
      </c>
      <c r="W28" s="30">
        <f t="shared" si="4"/>
        <v>14</v>
      </c>
      <c r="X28" s="30">
        <f t="shared" si="4"/>
        <v>15</v>
      </c>
      <c r="Y28" s="30">
        <f t="shared" si="4"/>
        <v>16</v>
      </c>
      <c r="Z28" s="30">
        <f t="shared" si="4"/>
        <v>17</v>
      </c>
      <c r="AA28" s="30">
        <f t="shared" si="4"/>
        <v>18</v>
      </c>
      <c r="AB28" s="30">
        <f t="shared" si="4"/>
        <v>19</v>
      </c>
      <c r="AC28" s="30">
        <f t="shared" si="4"/>
        <v>20</v>
      </c>
      <c r="AD28" s="30">
        <f t="shared" si="4"/>
        <v>21</v>
      </c>
      <c r="AE28" s="30">
        <f t="shared" si="4"/>
        <v>22</v>
      </c>
      <c r="AF28" s="30">
        <f t="shared" si="4"/>
        <v>23</v>
      </c>
      <c r="AG28" s="30">
        <f t="shared" si="4"/>
        <v>24</v>
      </c>
      <c r="AH28" s="30">
        <f t="shared" si="4"/>
        <v>25</v>
      </c>
      <c r="AI28" s="31">
        <f t="shared" si="4"/>
        <v>26</v>
      </c>
    </row>
    <row r="29" spans="1:63" ht="15" customHeight="1" x14ac:dyDescent="0.25">
      <c r="B29" s="32"/>
      <c r="C29" s="33"/>
      <c r="D29" s="33"/>
      <c r="E29" s="45"/>
      <c r="F29" s="33"/>
      <c r="G29" s="33"/>
      <c r="H29" s="33"/>
      <c r="I29" s="33">
        <v>2024</v>
      </c>
      <c r="J29" s="33">
        <f>I29+1</f>
        <v>2025</v>
      </c>
      <c r="K29" s="33">
        <f t="shared" si="4"/>
        <v>2026</v>
      </c>
      <c r="L29" s="33">
        <f t="shared" si="4"/>
        <v>2027</v>
      </c>
      <c r="M29" s="33">
        <f t="shared" si="4"/>
        <v>2028</v>
      </c>
      <c r="N29" s="33">
        <f t="shared" si="4"/>
        <v>2029</v>
      </c>
      <c r="O29" s="33">
        <f t="shared" si="4"/>
        <v>2030</v>
      </c>
      <c r="P29" s="33">
        <f t="shared" si="4"/>
        <v>2031</v>
      </c>
      <c r="Q29" s="33">
        <f t="shared" si="4"/>
        <v>2032</v>
      </c>
      <c r="R29" s="33">
        <f t="shared" si="4"/>
        <v>2033</v>
      </c>
      <c r="S29" s="33">
        <f t="shared" si="4"/>
        <v>2034</v>
      </c>
      <c r="T29" s="33">
        <f t="shared" si="4"/>
        <v>2035</v>
      </c>
      <c r="U29" s="33">
        <f t="shared" si="4"/>
        <v>2036</v>
      </c>
      <c r="V29" s="33">
        <f t="shared" si="4"/>
        <v>2037</v>
      </c>
      <c r="W29" s="33">
        <f t="shared" si="4"/>
        <v>2038</v>
      </c>
      <c r="X29" s="33">
        <f t="shared" si="4"/>
        <v>2039</v>
      </c>
      <c r="Y29" s="33">
        <f t="shared" si="4"/>
        <v>2040</v>
      </c>
      <c r="Z29" s="33">
        <f t="shared" si="4"/>
        <v>2041</v>
      </c>
      <c r="AA29" s="33">
        <f t="shared" si="4"/>
        <v>2042</v>
      </c>
      <c r="AB29" s="33">
        <f t="shared" si="4"/>
        <v>2043</v>
      </c>
      <c r="AC29" s="33">
        <f t="shared" si="4"/>
        <v>2044</v>
      </c>
      <c r="AD29" s="33">
        <f t="shared" si="4"/>
        <v>2045</v>
      </c>
      <c r="AE29" s="33">
        <f t="shared" si="4"/>
        <v>2046</v>
      </c>
      <c r="AF29" s="33">
        <f t="shared" si="4"/>
        <v>2047</v>
      </c>
      <c r="AG29" s="33">
        <f t="shared" si="4"/>
        <v>2048</v>
      </c>
      <c r="AH29" s="33">
        <f t="shared" si="4"/>
        <v>2049</v>
      </c>
      <c r="AI29" s="35">
        <f t="shared" si="4"/>
        <v>2050</v>
      </c>
    </row>
    <row r="30" spans="1:63" ht="15" customHeight="1" x14ac:dyDescent="0.25">
      <c r="E30" s="7"/>
    </row>
    <row r="31" spans="1:63" ht="15" customHeight="1" x14ac:dyDescent="0.25">
      <c r="B31" s="5" t="s">
        <v>28</v>
      </c>
      <c r="E31" s="7"/>
    </row>
    <row r="32" spans="1:63" ht="15" customHeight="1" x14ac:dyDescent="0.25">
      <c r="A32" s="10"/>
      <c r="B32" s="6" t="s">
        <v>14</v>
      </c>
      <c r="D32" s="11"/>
      <c r="E32" s="26" t="s">
        <v>33</v>
      </c>
      <c r="G32" s="12"/>
      <c r="H32" s="11"/>
      <c r="I32" s="47">
        <v>4055.42</v>
      </c>
      <c r="J32" s="47">
        <v>4221.57</v>
      </c>
      <c r="K32" s="47">
        <v>4402.82</v>
      </c>
      <c r="L32" s="47">
        <v>4584.0600000000004</v>
      </c>
      <c r="M32" s="47">
        <v>4780.42</v>
      </c>
      <c r="N32" s="47">
        <v>4991.87</v>
      </c>
      <c r="O32" s="47">
        <v>5210.88</v>
      </c>
      <c r="P32" s="47">
        <v>5452.54</v>
      </c>
      <c r="Q32" s="47">
        <v>5709.31</v>
      </c>
      <c r="R32" s="47">
        <v>5981.18</v>
      </c>
      <c r="S32" s="47">
        <v>6275.71</v>
      </c>
      <c r="T32" s="47">
        <v>6577.79</v>
      </c>
      <c r="U32" s="47">
        <v>6902.53</v>
      </c>
      <c r="V32" s="47">
        <v>7249.92</v>
      </c>
      <c r="W32" s="47">
        <v>7612.42</v>
      </c>
      <c r="X32" s="47">
        <v>7997.57</v>
      </c>
      <c r="Y32" s="47">
        <v>8405.3799999999992</v>
      </c>
      <c r="Z32" s="47">
        <v>8843.39</v>
      </c>
      <c r="AA32" s="47">
        <v>9304.06</v>
      </c>
      <c r="AB32" s="47">
        <v>9794.94</v>
      </c>
      <c r="AC32" s="47">
        <v>10316.030000000001</v>
      </c>
      <c r="AD32" s="47">
        <v>10874.88</v>
      </c>
      <c r="AE32" s="47">
        <v>11463.94</v>
      </c>
      <c r="AF32" s="47">
        <v>12090.75</v>
      </c>
      <c r="AG32" s="47">
        <v>12717.57</v>
      </c>
      <c r="AH32" s="47">
        <v>13344.38</v>
      </c>
      <c r="AI32" s="47">
        <v>13971.2</v>
      </c>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row>
    <row r="33" spans="1:63" ht="15" customHeight="1" x14ac:dyDescent="0.25">
      <c r="A33" s="10"/>
      <c r="B33" s="6" t="s">
        <v>15</v>
      </c>
      <c r="D33" s="11"/>
      <c r="E33" s="26" t="s">
        <v>34</v>
      </c>
      <c r="G33" s="12"/>
      <c r="H33" s="11"/>
      <c r="I33" s="47">
        <v>111.61</v>
      </c>
      <c r="J33" s="47">
        <v>111.61</v>
      </c>
      <c r="K33" s="47">
        <v>111.61</v>
      </c>
      <c r="L33" s="47">
        <v>111.61</v>
      </c>
      <c r="M33" s="47">
        <v>111.61</v>
      </c>
      <c r="N33" s="47">
        <v>111.61</v>
      </c>
      <c r="O33" s="47">
        <v>111.61</v>
      </c>
      <c r="P33" s="47">
        <v>111.61</v>
      </c>
      <c r="Q33" s="47">
        <v>111.61</v>
      </c>
      <c r="R33" s="47">
        <v>111.61</v>
      </c>
      <c r="S33" s="47">
        <v>111.61</v>
      </c>
      <c r="T33" s="47">
        <v>111.61</v>
      </c>
      <c r="U33" s="47">
        <v>111.61</v>
      </c>
      <c r="V33" s="47">
        <v>111.61</v>
      </c>
      <c r="W33" s="47">
        <v>111.61</v>
      </c>
      <c r="X33" s="47">
        <v>111.61</v>
      </c>
      <c r="Y33" s="47">
        <v>111.61</v>
      </c>
      <c r="Z33" s="47">
        <v>111.61</v>
      </c>
      <c r="AA33" s="47">
        <v>111.61</v>
      </c>
      <c r="AB33" s="47">
        <v>111.61</v>
      </c>
      <c r="AC33" s="47">
        <v>111.61</v>
      </c>
      <c r="AD33" s="47">
        <v>111.61</v>
      </c>
      <c r="AE33" s="47">
        <v>111.61</v>
      </c>
      <c r="AF33" s="47">
        <v>111.61</v>
      </c>
      <c r="AG33" s="47">
        <v>111.61</v>
      </c>
      <c r="AH33" s="47">
        <v>111.61</v>
      </c>
      <c r="AI33" s="47">
        <v>111.61</v>
      </c>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row>
    <row r="34" spans="1:63" ht="15" customHeight="1" x14ac:dyDescent="0.25">
      <c r="A34" s="10"/>
      <c r="B34" s="6" t="s">
        <v>16</v>
      </c>
      <c r="D34" s="11"/>
      <c r="E34" s="26" t="s">
        <v>34</v>
      </c>
      <c r="G34" s="12"/>
      <c r="H34" s="11"/>
      <c r="I34" s="47">
        <v>103.02</v>
      </c>
      <c r="J34" s="47">
        <v>103.02</v>
      </c>
      <c r="K34" s="47">
        <v>103.02</v>
      </c>
      <c r="L34" s="47">
        <v>103.02</v>
      </c>
      <c r="M34" s="47">
        <v>103.02</v>
      </c>
      <c r="N34" s="47">
        <v>103.02</v>
      </c>
      <c r="O34" s="47">
        <v>103.02</v>
      </c>
      <c r="P34" s="47">
        <v>103.02</v>
      </c>
      <c r="Q34" s="47">
        <v>103.02</v>
      </c>
      <c r="R34" s="47">
        <v>103.02</v>
      </c>
      <c r="S34" s="47">
        <v>103.02</v>
      </c>
      <c r="T34" s="47">
        <v>103.02</v>
      </c>
      <c r="U34" s="47">
        <v>103.02</v>
      </c>
      <c r="V34" s="47">
        <v>103.02</v>
      </c>
      <c r="W34" s="47">
        <v>103.02</v>
      </c>
      <c r="X34" s="47">
        <v>103.02</v>
      </c>
      <c r="Y34" s="47">
        <v>103.02</v>
      </c>
      <c r="Z34" s="47">
        <v>103.02</v>
      </c>
      <c r="AA34" s="47">
        <v>103.02</v>
      </c>
      <c r="AB34" s="47">
        <v>103.02</v>
      </c>
      <c r="AC34" s="47">
        <v>103.02</v>
      </c>
      <c r="AD34" s="47">
        <v>103.02</v>
      </c>
      <c r="AE34" s="47">
        <v>103.02</v>
      </c>
      <c r="AF34" s="47">
        <v>103.02</v>
      </c>
      <c r="AG34" s="47">
        <v>103.02</v>
      </c>
      <c r="AH34" s="47">
        <v>103.02</v>
      </c>
      <c r="AI34" s="47">
        <v>103.02</v>
      </c>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row>
    <row r="35" spans="1:63" ht="15" customHeight="1" x14ac:dyDescent="0.25">
      <c r="A35" s="10"/>
      <c r="B35" s="6" t="s">
        <v>17</v>
      </c>
      <c r="D35" s="11"/>
      <c r="E35" s="26" t="s">
        <v>34</v>
      </c>
      <c r="G35" s="12"/>
      <c r="H35" s="11"/>
      <c r="I35" s="47">
        <v>515.1</v>
      </c>
      <c r="J35" s="47">
        <v>515.1</v>
      </c>
      <c r="K35" s="47">
        <v>515.1</v>
      </c>
      <c r="L35" s="47">
        <v>515.1</v>
      </c>
      <c r="M35" s="47">
        <v>515.1</v>
      </c>
      <c r="N35" s="47">
        <v>515.1</v>
      </c>
      <c r="O35" s="47">
        <v>515.1</v>
      </c>
      <c r="P35" s="47">
        <v>515.1</v>
      </c>
      <c r="Q35" s="47">
        <v>515.1</v>
      </c>
      <c r="R35" s="47">
        <v>515.1</v>
      </c>
      <c r="S35" s="47">
        <v>515.1</v>
      </c>
      <c r="T35" s="47">
        <v>515.1</v>
      </c>
      <c r="U35" s="47">
        <v>515.1</v>
      </c>
      <c r="V35" s="47">
        <v>515.1</v>
      </c>
      <c r="W35" s="47">
        <v>515.1</v>
      </c>
      <c r="X35" s="47">
        <v>515.1</v>
      </c>
      <c r="Y35" s="47">
        <v>515.1</v>
      </c>
      <c r="Z35" s="47">
        <v>515.1</v>
      </c>
      <c r="AA35" s="47">
        <v>515.1</v>
      </c>
      <c r="AB35" s="47">
        <v>515.1</v>
      </c>
      <c r="AC35" s="47">
        <v>515.1</v>
      </c>
      <c r="AD35" s="47">
        <v>515.1</v>
      </c>
      <c r="AE35" s="47">
        <v>515.1</v>
      </c>
      <c r="AF35" s="47">
        <v>515.1</v>
      </c>
      <c r="AG35" s="47">
        <v>515.1</v>
      </c>
      <c r="AH35" s="47">
        <v>515.1</v>
      </c>
      <c r="AI35" s="47">
        <v>515.1</v>
      </c>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row>
    <row r="36" spans="1:63" ht="15" customHeight="1" x14ac:dyDescent="0.25">
      <c r="E36" s="7"/>
      <c r="I36" s="47"/>
      <c r="J36" s="48"/>
      <c r="K36" s="48"/>
      <c r="L36" s="48"/>
      <c r="M36" s="48"/>
      <c r="N36" s="48"/>
      <c r="O36" s="48"/>
      <c r="P36" s="48"/>
      <c r="Q36" s="48"/>
      <c r="R36" s="48"/>
      <c r="S36" s="48"/>
      <c r="T36" s="48"/>
      <c r="U36" s="48"/>
      <c r="V36" s="48"/>
      <c r="W36" s="48"/>
      <c r="X36" s="48"/>
      <c r="Y36" s="48"/>
      <c r="Z36" s="48"/>
      <c r="AA36" s="48"/>
      <c r="AB36" s="48"/>
      <c r="AC36" s="48"/>
      <c r="AD36" s="48"/>
      <c r="AE36" s="48"/>
      <c r="AF36" s="48"/>
      <c r="AG36" s="8"/>
      <c r="AH36" s="8"/>
      <c r="AI36" s="8"/>
    </row>
    <row r="37" spans="1:63" ht="15" customHeight="1" x14ac:dyDescent="0.25">
      <c r="B37" s="5" t="s">
        <v>38</v>
      </c>
      <c r="E37" s="7"/>
      <c r="I37" s="47"/>
      <c r="J37" s="48"/>
      <c r="K37" s="48"/>
      <c r="L37" s="48"/>
      <c r="M37" s="48"/>
      <c r="N37" s="48"/>
      <c r="O37" s="48"/>
      <c r="P37" s="48"/>
      <c r="Q37" s="48"/>
      <c r="R37" s="48"/>
      <c r="S37" s="48"/>
      <c r="T37" s="48"/>
      <c r="U37" s="48"/>
      <c r="V37" s="48"/>
      <c r="W37" s="48"/>
      <c r="X37" s="48"/>
      <c r="Y37" s="48"/>
      <c r="Z37" s="48"/>
      <c r="AA37" s="48"/>
      <c r="AB37" s="48"/>
      <c r="AC37" s="48"/>
      <c r="AD37" s="48"/>
      <c r="AE37" s="48"/>
      <c r="AF37" s="48"/>
      <c r="AG37" s="8"/>
      <c r="AH37" s="8"/>
      <c r="AI37" s="8"/>
    </row>
    <row r="38" spans="1:63" ht="15" customHeight="1" x14ac:dyDescent="0.25">
      <c r="A38" s="10">
        <v>1</v>
      </c>
      <c r="B38" s="6" t="s">
        <v>5</v>
      </c>
      <c r="C38" s="6" t="s">
        <v>8</v>
      </c>
      <c r="D38" s="6" t="s">
        <v>9</v>
      </c>
      <c r="E38" s="7" t="s">
        <v>47</v>
      </c>
      <c r="I38" s="47">
        <v>1311.09</v>
      </c>
      <c r="J38" s="47">
        <v>1315.92</v>
      </c>
      <c r="K38" s="47">
        <v>1323.16</v>
      </c>
      <c r="L38" s="47">
        <v>1330.41</v>
      </c>
      <c r="M38" s="47">
        <v>1337.65</v>
      </c>
      <c r="N38" s="47">
        <v>1344.89</v>
      </c>
      <c r="O38" s="47">
        <v>1352.14</v>
      </c>
      <c r="P38" s="47">
        <v>1359.38</v>
      </c>
      <c r="Q38" s="47">
        <v>1369.04</v>
      </c>
      <c r="R38" s="47">
        <v>1376.28</v>
      </c>
      <c r="S38" s="47">
        <v>1383.53</v>
      </c>
      <c r="T38" s="47">
        <v>1390.77</v>
      </c>
      <c r="U38" s="47">
        <v>1398.01</v>
      </c>
      <c r="V38" s="47">
        <v>1405.26</v>
      </c>
      <c r="W38" s="47">
        <v>1412.5</v>
      </c>
      <c r="X38" s="47">
        <v>1419.75</v>
      </c>
      <c r="Y38" s="47">
        <v>1429.4</v>
      </c>
      <c r="Z38" s="47">
        <v>1429.4</v>
      </c>
      <c r="AA38" s="47">
        <v>1429.4</v>
      </c>
      <c r="AB38" s="47">
        <v>1429.4</v>
      </c>
      <c r="AC38" s="47">
        <v>1429.4</v>
      </c>
      <c r="AD38" s="47">
        <v>1429.4</v>
      </c>
      <c r="AE38" s="47">
        <v>1429.4</v>
      </c>
      <c r="AF38" s="47">
        <v>1429.4</v>
      </c>
      <c r="AG38" s="47">
        <v>1429.4</v>
      </c>
      <c r="AH38" s="47">
        <v>1429.4</v>
      </c>
      <c r="AI38" s="47">
        <v>1429.4</v>
      </c>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ht="15" customHeight="1" x14ac:dyDescent="0.25">
      <c r="A39" s="10">
        <v>2</v>
      </c>
      <c r="B39" s="6" t="s">
        <v>6</v>
      </c>
      <c r="C39" s="6" t="s">
        <v>46</v>
      </c>
      <c r="D39" s="6" t="s">
        <v>10</v>
      </c>
      <c r="E39" s="7" t="s">
        <v>47</v>
      </c>
      <c r="I39" s="47">
        <v>4423.9799999999996</v>
      </c>
      <c r="J39" s="47">
        <v>4294.43</v>
      </c>
      <c r="K39" s="47">
        <v>4229.66</v>
      </c>
      <c r="L39" s="47">
        <v>4100.12</v>
      </c>
      <c r="M39" s="47">
        <v>3970.57</v>
      </c>
      <c r="N39" s="47">
        <v>3711.48</v>
      </c>
      <c r="O39" s="47">
        <v>3322.84</v>
      </c>
      <c r="P39" s="47">
        <v>3322.84</v>
      </c>
      <c r="Q39" s="47">
        <v>3322.84</v>
      </c>
      <c r="R39" s="47">
        <v>3322.84</v>
      </c>
      <c r="S39" s="47">
        <v>3322.84</v>
      </c>
      <c r="T39" s="47">
        <v>3322.84</v>
      </c>
      <c r="U39" s="47">
        <v>3322.84</v>
      </c>
      <c r="V39" s="47">
        <v>3322.84</v>
      </c>
      <c r="W39" s="47">
        <v>3322.84</v>
      </c>
      <c r="X39" s="47">
        <v>3322.84</v>
      </c>
      <c r="Y39" s="47">
        <v>3322.84</v>
      </c>
      <c r="Z39" s="47">
        <v>3322.84</v>
      </c>
      <c r="AA39" s="47">
        <v>3322.84</v>
      </c>
      <c r="AB39" s="47">
        <v>3322.84</v>
      </c>
      <c r="AC39" s="47">
        <v>3322.84</v>
      </c>
      <c r="AD39" s="47">
        <v>3322.84</v>
      </c>
      <c r="AE39" s="47">
        <v>3322.84</v>
      </c>
      <c r="AF39" s="47">
        <v>3322.84</v>
      </c>
      <c r="AG39" s="47">
        <v>3322.84</v>
      </c>
      <c r="AH39" s="47">
        <v>3322.84</v>
      </c>
      <c r="AI39" s="47">
        <v>3322.84</v>
      </c>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row>
    <row r="40" spans="1:63" ht="15" customHeight="1" x14ac:dyDescent="0.25">
      <c r="A40" s="10">
        <v>3</v>
      </c>
      <c r="B40" s="6" t="s">
        <v>4</v>
      </c>
      <c r="C40" s="6" t="s">
        <v>12</v>
      </c>
      <c r="D40" s="6" t="s">
        <v>10</v>
      </c>
      <c r="E40" s="7" t="s">
        <v>47</v>
      </c>
      <c r="I40" s="47">
        <v>4302.99</v>
      </c>
      <c r="J40" s="47">
        <v>4149.3100000000004</v>
      </c>
      <c r="K40" s="47">
        <v>4072.47</v>
      </c>
      <c r="L40" s="47">
        <v>3918.79</v>
      </c>
      <c r="M40" s="47">
        <v>3765.12</v>
      </c>
      <c r="N40" s="47">
        <v>3457.76</v>
      </c>
      <c r="O40" s="47">
        <v>2996.73</v>
      </c>
      <c r="P40" s="47">
        <v>2996.73</v>
      </c>
      <c r="Q40" s="47">
        <v>2996.73</v>
      </c>
      <c r="R40" s="47">
        <v>2996.73</v>
      </c>
      <c r="S40" s="47">
        <v>2996.73</v>
      </c>
      <c r="T40" s="47">
        <v>2996.73</v>
      </c>
      <c r="U40" s="47">
        <v>2996.73</v>
      </c>
      <c r="V40" s="47">
        <v>2996.73</v>
      </c>
      <c r="W40" s="47">
        <v>2996.73</v>
      </c>
      <c r="X40" s="47">
        <v>2996.73</v>
      </c>
      <c r="Y40" s="47">
        <v>2996.73</v>
      </c>
      <c r="Z40" s="47">
        <v>2996.73</v>
      </c>
      <c r="AA40" s="47">
        <v>2996.73</v>
      </c>
      <c r="AB40" s="47">
        <v>2996.73</v>
      </c>
      <c r="AC40" s="47">
        <v>2996.73</v>
      </c>
      <c r="AD40" s="47">
        <v>2996.73</v>
      </c>
      <c r="AE40" s="47">
        <v>2996.73</v>
      </c>
      <c r="AF40" s="47">
        <v>2996.73</v>
      </c>
      <c r="AG40" s="47">
        <v>2996.73</v>
      </c>
      <c r="AH40" s="47">
        <v>2996.73</v>
      </c>
      <c r="AI40" s="47">
        <v>2996.73</v>
      </c>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row>
    <row r="41" spans="1:63" ht="15" customHeight="1" x14ac:dyDescent="0.25">
      <c r="A41" s="10">
        <v>4</v>
      </c>
      <c r="B41" s="6" t="s">
        <v>7</v>
      </c>
      <c r="C41" s="14" t="s">
        <v>0</v>
      </c>
      <c r="D41" s="14" t="s">
        <v>11</v>
      </c>
      <c r="E41" s="7" t="s">
        <v>47</v>
      </c>
      <c r="G41" s="15"/>
      <c r="I41" s="47">
        <v>1200.02</v>
      </c>
      <c r="J41" s="47">
        <v>1115.51</v>
      </c>
      <c r="K41" s="47">
        <v>1151.73</v>
      </c>
      <c r="L41" s="47">
        <v>1190.3599999999999</v>
      </c>
      <c r="M41" s="47">
        <v>1226.58</v>
      </c>
      <c r="N41" s="47">
        <v>1260.3900000000001</v>
      </c>
      <c r="O41" s="47">
        <v>1294.19</v>
      </c>
      <c r="P41" s="47">
        <v>1323.16</v>
      </c>
      <c r="Q41" s="47">
        <v>1352.14</v>
      </c>
      <c r="R41" s="47">
        <v>1378.7</v>
      </c>
      <c r="S41" s="47">
        <v>3409.32</v>
      </c>
      <c r="T41" s="47">
        <v>3409.32</v>
      </c>
      <c r="U41" s="47">
        <v>3409.32</v>
      </c>
      <c r="V41" s="47">
        <v>3409.32</v>
      </c>
      <c r="W41" s="47">
        <v>3409.32</v>
      </c>
      <c r="X41" s="47">
        <v>3409.32</v>
      </c>
      <c r="Y41" s="47">
        <v>3409.32</v>
      </c>
      <c r="Z41" s="47">
        <v>3409.32</v>
      </c>
      <c r="AA41" s="47">
        <v>3409.32</v>
      </c>
      <c r="AB41" s="47">
        <v>3409.32</v>
      </c>
      <c r="AC41" s="47">
        <v>3409.32</v>
      </c>
      <c r="AD41" s="47">
        <v>3409.32</v>
      </c>
      <c r="AE41" s="47">
        <v>3409.32</v>
      </c>
      <c r="AF41" s="47">
        <v>3409.32</v>
      </c>
      <c r="AG41" s="47">
        <v>3409.32</v>
      </c>
      <c r="AH41" s="47">
        <v>3409.32</v>
      </c>
      <c r="AI41" s="47">
        <v>3409.32</v>
      </c>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row>
    <row r="42" spans="1:63" ht="15" customHeight="1" x14ac:dyDescent="0.25">
      <c r="A42" s="10">
        <v>0</v>
      </c>
      <c r="B42" s="6" t="s">
        <v>44</v>
      </c>
      <c r="C42" s="21" t="s">
        <v>13</v>
      </c>
      <c r="D42" s="6" t="s">
        <v>10</v>
      </c>
      <c r="E42" s="7" t="s">
        <v>47</v>
      </c>
      <c r="I42" s="47">
        <v>4302.99</v>
      </c>
      <c r="J42" s="47">
        <v>4149.3100000000004</v>
      </c>
      <c r="K42" s="47">
        <v>4072.47</v>
      </c>
      <c r="L42" s="47">
        <v>3918.79</v>
      </c>
      <c r="M42" s="47">
        <v>3765.12</v>
      </c>
      <c r="N42" s="47">
        <v>3457.76</v>
      </c>
      <c r="O42" s="47">
        <v>2996.73</v>
      </c>
      <c r="P42" s="47">
        <v>2996.73</v>
      </c>
      <c r="Q42" s="47">
        <v>2996.73</v>
      </c>
      <c r="R42" s="47">
        <v>2996.73</v>
      </c>
      <c r="S42" s="47">
        <v>2996.73</v>
      </c>
      <c r="T42" s="47">
        <v>2996.73</v>
      </c>
      <c r="U42" s="47">
        <v>2996.73</v>
      </c>
      <c r="V42" s="47">
        <v>2996.73</v>
      </c>
      <c r="W42" s="47">
        <v>2996.73</v>
      </c>
      <c r="X42" s="47">
        <v>2996.73</v>
      </c>
      <c r="Y42" s="47">
        <v>2996.73</v>
      </c>
      <c r="Z42" s="47">
        <v>2996.73</v>
      </c>
      <c r="AA42" s="47">
        <v>2996.73</v>
      </c>
      <c r="AB42" s="47">
        <v>2996.73</v>
      </c>
      <c r="AC42" s="47">
        <v>2996.73</v>
      </c>
      <c r="AD42" s="47">
        <v>2996.73</v>
      </c>
      <c r="AE42" s="47">
        <v>2996.73</v>
      </c>
      <c r="AF42" s="47">
        <v>2996.73</v>
      </c>
      <c r="AG42" s="47">
        <v>2996.73</v>
      </c>
      <c r="AH42" s="47">
        <v>2996.73</v>
      </c>
      <c r="AI42" s="47">
        <v>2996.73</v>
      </c>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row>
    <row r="43" spans="1:63" ht="15" customHeight="1" x14ac:dyDescent="0.25">
      <c r="E43" s="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8"/>
      <c r="AH43" s="48"/>
      <c r="AI43" s="48"/>
    </row>
    <row r="44" spans="1:63" ht="15" customHeight="1" x14ac:dyDescent="0.25">
      <c r="B44" s="5" t="s">
        <v>39</v>
      </c>
      <c r="E44" s="7"/>
      <c r="I44" s="47"/>
      <c r="J44" s="48"/>
      <c r="K44" s="48"/>
      <c r="L44" s="48"/>
      <c r="M44" s="48"/>
      <c r="N44" s="48"/>
      <c r="O44" s="48"/>
      <c r="P44" s="48"/>
      <c r="Q44" s="48"/>
      <c r="R44" s="48"/>
      <c r="S44" s="48"/>
      <c r="T44" s="48"/>
      <c r="U44" s="48"/>
      <c r="V44" s="48"/>
      <c r="W44" s="48"/>
      <c r="X44" s="48"/>
      <c r="Y44" s="48"/>
      <c r="Z44" s="48"/>
      <c r="AA44" s="48"/>
      <c r="AB44" s="48"/>
      <c r="AC44" s="48"/>
      <c r="AD44" s="48"/>
      <c r="AE44" s="48"/>
      <c r="AF44" s="48"/>
      <c r="AG44" s="8"/>
      <c r="AH44" s="8"/>
      <c r="AI44" s="8"/>
    </row>
    <row r="45" spans="1:63" ht="15" customHeight="1" x14ac:dyDescent="0.25">
      <c r="A45" s="7">
        <f>A$38</f>
        <v>1</v>
      </c>
      <c r="B45" s="6" t="str">
        <f>B$38</f>
        <v>Wood chips-fired  CHP plant</v>
      </c>
      <c r="C45" s="6" t="str">
        <f t="shared" ref="C45:D45" si="5">C$38</f>
        <v>Back pressure</v>
      </c>
      <c r="D45" s="6" t="str">
        <f t="shared" si="5"/>
        <v>Wood chips</v>
      </c>
      <c r="E45" s="7" t="s">
        <v>47</v>
      </c>
      <c r="I45" s="47">
        <v>0</v>
      </c>
      <c r="J45" s="47">
        <v>0</v>
      </c>
      <c r="K45" s="47">
        <v>0</v>
      </c>
      <c r="L45" s="47">
        <v>0</v>
      </c>
      <c r="M45" s="47">
        <v>0</v>
      </c>
      <c r="N45" s="47">
        <v>0</v>
      </c>
      <c r="O45" s="47">
        <v>0</v>
      </c>
      <c r="P45" s="47">
        <v>0</v>
      </c>
      <c r="Q45" s="47">
        <v>0</v>
      </c>
      <c r="R45" s="47">
        <v>0</v>
      </c>
      <c r="S45" s="47">
        <v>0</v>
      </c>
      <c r="T45" s="47">
        <v>0</v>
      </c>
      <c r="U45" s="47">
        <v>0</v>
      </c>
      <c r="V45" s="47">
        <v>0</v>
      </c>
      <c r="W45" s="47">
        <v>0</v>
      </c>
      <c r="X45" s="47">
        <v>0</v>
      </c>
      <c r="Y45" s="47">
        <v>0</v>
      </c>
      <c r="Z45" s="47">
        <v>0</v>
      </c>
      <c r="AA45" s="47">
        <v>0</v>
      </c>
      <c r="AB45" s="47">
        <v>0</v>
      </c>
      <c r="AC45" s="47">
        <v>0</v>
      </c>
      <c r="AD45" s="47">
        <v>0</v>
      </c>
      <c r="AE45" s="47">
        <v>0</v>
      </c>
      <c r="AF45" s="47">
        <v>0</v>
      </c>
      <c r="AG45" s="47">
        <v>0</v>
      </c>
      <c r="AH45" s="47">
        <v>0</v>
      </c>
      <c r="AI45" s="47">
        <v>0</v>
      </c>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row>
    <row r="46" spans="1:63" ht="15" customHeight="1" x14ac:dyDescent="0.25">
      <c r="A46" s="7">
        <f>A$39</f>
        <v>2</v>
      </c>
      <c r="B46" s="6" t="str">
        <f>B$39</f>
        <v>Large electric heat pump</v>
      </c>
      <c r="C46" s="6" t="str">
        <f t="shared" ref="C46:D46" si="6">C$39</f>
        <v>Lower voltage</v>
      </c>
      <c r="D46" s="6" t="str">
        <f t="shared" si="6"/>
        <v>Power system</v>
      </c>
      <c r="E46" s="7" t="s">
        <v>47</v>
      </c>
      <c r="I46" s="47">
        <v>0</v>
      </c>
      <c r="J46" s="47">
        <v>0</v>
      </c>
      <c r="K46" s="47">
        <v>0</v>
      </c>
      <c r="L46" s="47">
        <v>0</v>
      </c>
      <c r="M46" s="47">
        <v>0</v>
      </c>
      <c r="N46" s="47">
        <v>0</v>
      </c>
      <c r="O46" s="47">
        <v>0</v>
      </c>
      <c r="P46" s="47">
        <v>0</v>
      </c>
      <c r="Q46" s="47">
        <v>0</v>
      </c>
      <c r="R46" s="47">
        <v>0</v>
      </c>
      <c r="S46" s="47">
        <v>0</v>
      </c>
      <c r="T46" s="47">
        <v>0</v>
      </c>
      <c r="U46" s="47">
        <v>0</v>
      </c>
      <c r="V46" s="47">
        <v>0</v>
      </c>
      <c r="W46" s="47">
        <v>0</v>
      </c>
      <c r="X46" s="47">
        <v>0</v>
      </c>
      <c r="Y46" s="47">
        <v>0</v>
      </c>
      <c r="Z46" s="47">
        <v>0</v>
      </c>
      <c r="AA46" s="47">
        <v>0</v>
      </c>
      <c r="AB46" s="47">
        <v>0</v>
      </c>
      <c r="AC46" s="47">
        <v>0</v>
      </c>
      <c r="AD46" s="47">
        <v>0</v>
      </c>
      <c r="AE46" s="47">
        <v>0</v>
      </c>
      <c r="AF46" s="47">
        <v>0</v>
      </c>
      <c r="AG46" s="47">
        <v>0</v>
      </c>
      <c r="AH46" s="47">
        <v>0</v>
      </c>
      <c r="AI46" s="47">
        <v>0</v>
      </c>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row>
    <row r="47" spans="1:63" ht="15" customHeight="1" x14ac:dyDescent="0.25">
      <c r="A47" s="7">
        <f>A$40</f>
        <v>3</v>
      </c>
      <c r="B47" s="6" t="str">
        <f>B$40</f>
        <v>Extraction CHP plant</v>
      </c>
      <c r="C47" s="6" t="str">
        <f t="shared" ref="C47:D47" si="7">C$40</f>
        <v>Extraction</v>
      </c>
      <c r="D47" s="6" t="str">
        <f t="shared" si="7"/>
        <v>Power system</v>
      </c>
      <c r="E47" s="7" t="s">
        <v>47</v>
      </c>
      <c r="I47" s="47">
        <v>0</v>
      </c>
      <c r="J47" s="47">
        <v>0</v>
      </c>
      <c r="K47" s="47">
        <v>0</v>
      </c>
      <c r="L47" s="47">
        <v>0</v>
      </c>
      <c r="M47" s="47">
        <v>0</v>
      </c>
      <c r="N47" s="47">
        <v>0</v>
      </c>
      <c r="O47" s="47">
        <v>0</v>
      </c>
      <c r="P47" s="47">
        <v>0</v>
      </c>
      <c r="Q47" s="47">
        <v>0</v>
      </c>
      <c r="R47" s="47">
        <v>0</v>
      </c>
      <c r="S47" s="47">
        <v>0</v>
      </c>
      <c r="T47" s="47">
        <v>0</v>
      </c>
      <c r="U47" s="47">
        <v>0</v>
      </c>
      <c r="V47" s="47">
        <v>0</v>
      </c>
      <c r="W47" s="47">
        <v>0</v>
      </c>
      <c r="X47" s="47">
        <v>0</v>
      </c>
      <c r="Y47" s="47">
        <v>0</v>
      </c>
      <c r="Z47" s="47">
        <v>0</v>
      </c>
      <c r="AA47" s="47">
        <v>0</v>
      </c>
      <c r="AB47" s="47">
        <v>0</v>
      </c>
      <c r="AC47" s="47">
        <v>0</v>
      </c>
      <c r="AD47" s="47">
        <v>0</v>
      </c>
      <c r="AE47" s="47">
        <v>0</v>
      </c>
      <c r="AF47" s="47">
        <v>0</v>
      </c>
      <c r="AG47" s="47">
        <v>0</v>
      </c>
      <c r="AH47" s="47">
        <v>0</v>
      </c>
      <c r="AI47" s="47">
        <v>0</v>
      </c>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row>
    <row r="48" spans="1:63" ht="15" customHeight="1" x14ac:dyDescent="0.25">
      <c r="A48" s="7">
        <f>A$41</f>
        <v>4</v>
      </c>
      <c r="B48" s="6" t="str">
        <f>B$41</f>
        <v>Gas-fired DH boiler</v>
      </c>
      <c r="C48" s="6" t="str">
        <f t="shared" ref="C48:D48" si="8">C$41</f>
        <v>Boiler</v>
      </c>
      <c r="D48" s="6" t="str">
        <f t="shared" si="8"/>
        <v>Gas system</v>
      </c>
      <c r="E48" s="7" t="s">
        <v>47</v>
      </c>
      <c r="G48" s="15"/>
      <c r="I48" s="47">
        <v>0</v>
      </c>
      <c r="J48" s="47">
        <v>0</v>
      </c>
      <c r="K48" s="47">
        <v>0</v>
      </c>
      <c r="L48" s="47">
        <v>0</v>
      </c>
      <c r="M48" s="47">
        <v>0</v>
      </c>
      <c r="N48" s="47">
        <v>0</v>
      </c>
      <c r="O48" s="47">
        <v>0</v>
      </c>
      <c r="P48" s="47">
        <v>0</v>
      </c>
      <c r="Q48" s="47">
        <v>0</v>
      </c>
      <c r="R48" s="47">
        <v>0</v>
      </c>
      <c r="S48" s="47">
        <v>0</v>
      </c>
      <c r="T48" s="47">
        <v>0</v>
      </c>
      <c r="U48" s="47">
        <v>0</v>
      </c>
      <c r="V48" s="47">
        <v>0</v>
      </c>
      <c r="W48" s="47">
        <v>0</v>
      </c>
      <c r="X48" s="47">
        <v>0</v>
      </c>
      <c r="Y48" s="47">
        <v>0</v>
      </c>
      <c r="Z48" s="47">
        <v>0</v>
      </c>
      <c r="AA48" s="47">
        <v>0</v>
      </c>
      <c r="AB48" s="47">
        <v>0</v>
      </c>
      <c r="AC48" s="47">
        <v>0</v>
      </c>
      <c r="AD48" s="47">
        <v>0</v>
      </c>
      <c r="AE48" s="47">
        <v>0</v>
      </c>
      <c r="AF48" s="47">
        <v>0</v>
      </c>
      <c r="AG48" s="47">
        <v>0</v>
      </c>
      <c r="AH48" s="47">
        <v>0</v>
      </c>
      <c r="AI48" s="47">
        <v>0</v>
      </c>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row>
    <row r="49" spans="1:63" ht="15" customHeight="1" x14ac:dyDescent="0.25">
      <c r="A49" s="7">
        <f>A$42</f>
        <v>0</v>
      </c>
      <c r="B49" s="6" t="str">
        <f>B$42</f>
        <v>Reference power production</v>
      </c>
      <c r="C49" s="6" t="str">
        <f t="shared" ref="C49:D49" si="9">C$42</f>
        <v>Condense</v>
      </c>
      <c r="D49" s="6" t="str">
        <f t="shared" si="9"/>
        <v>Power system</v>
      </c>
      <c r="E49" s="7" t="s">
        <v>47</v>
      </c>
      <c r="I49" s="47">
        <v>0</v>
      </c>
      <c r="J49" s="47">
        <v>0</v>
      </c>
      <c r="K49" s="47">
        <v>0</v>
      </c>
      <c r="L49" s="47">
        <v>0</v>
      </c>
      <c r="M49" s="47">
        <v>0</v>
      </c>
      <c r="N49" s="47">
        <v>0</v>
      </c>
      <c r="O49" s="47">
        <v>0</v>
      </c>
      <c r="P49" s="47">
        <v>0</v>
      </c>
      <c r="Q49" s="47">
        <v>0</v>
      </c>
      <c r="R49" s="47">
        <v>0</v>
      </c>
      <c r="S49" s="47">
        <v>0</v>
      </c>
      <c r="T49" s="47">
        <v>0</v>
      </c>
      <c r="U49" s="47">
        <v>0</v>
      </c>
      <c r="V49" s="47">
        <v>0</v>
      </c>
      <c r="W49" s="47">
        <v>0</v>
      </c>
      <c r="X49" s="47">
        <v>0</v>
      </c>
      <c r="Y49" s="47">
        <v>0</v>
      </c>
      <c r="Z49" s="47">
        <v>0</v>
      </c>
      <c r="AA49" s="47">
        <v>0</v>
      </c>
      <c r="AB49" s="47">
        <v>0</v>
      </c>
      <c r="AC49" s="47">
        <v>0</v>
      </c>
      <c r="AD49" s="47">
        <v>0</v>
      </c>
      <c r="AE49" s="47">
        <v>0</v>
      </c>
      <c r="AF49" s="47">
        <v>0</v>
      </c>
      <c r="AG49" s="47">
        <v>0</v>
      </c>
      <c r="AH49" s="47">
        <v>0</v>
      </c>
      <c r="AI49" s="47">
        <v>0</v>
      </c>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row>
    <row r="50" spans="1:63" ht="15" customHeight="1" x14ac:dyDescent="0.25">
      <c r="E50" s="7"/>
      <c r="I50" s="47"/>
      <c r="J50" s="48"/>
      <c r="K50" s="48"/>
      <c r="L50" s="48"/>
      <c r="M50" s="48"/>
      <c r="N50" s="48"/>
      <c r="O50" s="48"/>
      <c r="P50" s="48"/>
      <c r="Q50" s="48"/>
      <c r="R50" s="48"/>
      <c r="S50" s="48"/>
      <c r="T50" s="48"/>
      <c r="U50" s="48"/>
      <c r="V50" s="48"/>
      <c r="W50" s="48"/>
      <c r="X50" s="48"/>
      <c r="Y50" s="48"/>
      <c r="Z50" s="48"/>
      <c r="AA50" s="48"/>
      <c r="AB50" s="48"/>
      <c r="AC50" s="48"/>
      <c r="AD50" s="48"/>
      <c r="AE50" s="48"/>
      <c r="AF50" s="48"/>
      <c r="AG50" s="8"/>
      <c r="AH50" s="8"/>
      <c r="AI50" s="8"/>
    </row>
    <row r="51" spans="1:63" ht="15" customHeight="1" x14ac:dyDescent="0.25">
      <c r="B51" s="5" t="s">
        <v>18</v>
      </c>
      <c r="E51" s="7"/>
      <c r="I51" s="47"/>
      <c r="J51" s="48"/>
      <c r="K51" s="48"/>
      <c r="L51" s="48"/>
      <c r="M51" s="48"/>
      <c r="N51" s="48"/>
      <c r="O51" s="48"/>
      <c r="P51" s="48"/>
      <c r="Q51" s="48"/>
      <c r="R51" s="48"/>
      <c r="S51" s="48"/>
      <c r="T51" s="48"/>
      <c r="U51" s="48"/>
      <c r="V51" s="48"/>
      <c r="W51" s="48"/>
      <c r="X51" s="48"/>
      <c r="Y51" s="48"/>
      <c r="Z51" s="48"/>
      <c r="AA51" s="48"/>
      <c r="AB51" s="48"/>
      <c r="AC51" s="48"/>
      <c r="AD51" s="48"/>
      <c r="AE51" s="48"/>
      <c r="AF51" s="48"/>
      <c r="AG51" s="8"/>
      <c r="AH51" s="8"/>
      <c r="AI51" s="8"/>
    </row>
    <row r="52" spans="1:63" ht="15" customHeight="1" x14ac:dyDescent="0.25">
      <c r="A52" s="7">
        <f>A$38</f>
        <v>1</v>
      </c>
      <c r="B52" s="6" t="str">
        <f>B$38</f>
        <v>Wood chips-fired  CHP plant</v>
      </c>
      <c r="C52" s="6" t="str">
        <f t="shared" ref="C52:D52" si="10">C$38</f>
        <v>Back pressure</v>
      </c>
      <c r="D52" s="6" t="str">
        <f t="shared" si="10"/>
        <v>Wood chips</v>
      </c>
      <c r="E52" s="7" t="s">
        <v>47</v>
      </c>
      <c r="G52" s="22"/>
      <c r="I52" s="47">
        <v>177</v>
      </c>
      <c r="J52" s="53">
        <f>I52</f>
        <v>177</v>
      </c>
      <c r="K52" s="53">
        <f t="shared" ref="K52:AI56" si="11">J52</f>
        <v>177</v>
      </c>
      <c r="L52" s="53">
        <f t="shared" si="11"/>
        <v>177</v>
      </c>
      <c r="M52" s="53">
        <f t="shared" si="11"/>
        <v>177</v>
      </c>
      <c r="N52" s="53">
        <f t="shared" si="11"/>
        <v>177</v>
      </c>
      <c r="O52" s="53">
        <f t="shared" si="11"/>
        <v>177</v>
      </c>
      <c r="P52" s="53">
        <f t="shared" si="11"/>
        <v>177</v>
      </c>
      <c r="Q52" s="53">
        <f t="shared" si="11"/>
        <v>177</v>
      </c>
      <c r="R52" s="53">
        <f t="shared" si="11"/>
        <v>177</v>
      </c>
      <c r="S52" s="53">
        <f t="shared" si="11"/>
        <v>177</v>
      </c>
      <c r="T52" s="53">
        <f t="shared" si="11"/>
        <v>177</v>
      </c>
      <c r="U52" s="53">
        <f t="shared" si="11"/>
        <v>177</v>
      </c>
      <c r="V52" s="53">
        <f t="shared" si="11"/>
        <v>177</v>
      </c>
      <c r="W52" s="53">
        <f t="shared" si="11"/>
        <v>177</v>
      </c>
      <c r="X52" s="53">
        <f t="shared" si="11"/>
        <v>177</v>
      </c>
      <c r="Y52" s="53">
        <f t="shared" si="11"/>
        <v>177</v>
      </c>
      <c r="Z52" s="53">
        <f t="shared" si="11"/>
        <v>177</v>
      </c>
      <c r="AA52" s="53">
        <f t="shared" si="11"/>
        <v>177</v>
      </c>
      <c r="AB52" s="53">
        <f t="shared" si="11"/>
        <v>177</v>
      </c>
      <c r="AC52" s="53">
        <f t="shared" si="11"/>
        <v>177</v>
      </c>
      <c r="AD52" s="53">
        <f t="shared" si="11"/>
        <v>177</v>
      </c>
      <c r="AE52" s="53">
        <f t="shared" si="11"/>
        <v>177</v>
      </c>
      <c r="AF52" s="53">
        <f t="shared" si="11"/>
        <v>177</v>
      </c>
      <c r="AG52" s="53">
        <f t="shared" si="11"/>
        <v>177</v>
      </c>
      <c r="AH52" s="53">
        <f t="shared" si="11"/>
        <v>177</v>
      </c>
      <c r="AI52" s="53">
        <f t="shared" si="11"/>
        <v>177</v>
      </c>
    </row>
    <row r="53" spans="1:63" ht="15" customHeight="1" x14ac:dyDescent="0.25">
      <c r="A53" s="7">
        <f>A$39</f>
        <v>2</v>
      </c>
      <c r="B53" s="6" t="str">
        <f>B$39</f>
        <v>Large electric heat pump</v>
      </c>
      <c r="C53" s="6" t="str">
        <f t="shared" ref="C53:D53" si="12">C$39</f>
        <v>Lower voltage</v>
      </c>
      <c r="D53" s="6" t="str">
        <f t="shared" si="12"/>
        <v>Power system</v>
      </c>
      <c r="E53" s="7" t="s">
        <v>47</v>
      </c>
      <c r="I53" s="47">
        <v>601.80000000000007</v>
      </c>
      <c r="J53" s="53">
        <f t="shared" ref="J53:Y56" si="13">I53</f>
        <v>601.80000000000007</v>
      </c>
      <c r="K53" s="53">
        <f t="shared" si="13"/>
        <v>601.80000000000007</v>
      </c>
      <c r="L53" s="53">
        <f t="shared" si="13"/>
        <v>601.80000000000007</v>
      </c>
      <c r="M53" s="53">
        <f t="shared" si="13"/>
        <v>601.80000000000007</v>
      </c>
      <c r="N53" s="53">
        <f t="shared" si="13"/>
        <v>601.80000000000007</v>
      </c>
      <c r="O53" s="53">
        <f t="shared" si="13"/>
        <v>601.80000000000007</v>
      </c>
      <c r="P53" s="53">
        <f t="shared" si="13"/>
        <v>601.80000000000007</v>
      </c>
      <c r="Q53" s="53">
        <f t="shared" si="13"/>
        <v>601.80000000000007</v>
      </c>
      <c r="R53" s="53">
        <f t="shared" si="13"/>
        <v>601.80000000000007</v>
      </c>
      <c r="S53" s="53">
        <f t="shared" si="13"/>
        <v>601.80000000000007</v>
      </c>
      <c r="T53" s="53">
        <f t="shared" si="13"/>
        <v>601.80000000000007</v>
      </c>
      <c r="U53" s="53">
        <f t="shared" si="13"/>
        <v>601.80000000000007</v>
      </c>
      <c r="V53" s="53">
        <f t="shared" si="13"/>
        <v>601.80000000000007</v>
      </c>
      <c r="W53" s="53">
        <f t="shared" si="13"/>
        <v>601.80000000000007</v>
      </c>
      <c r="X53" s="53">
        <f t="shared" si="13"/>
        <v>601.80000000000007</v>
      </c>
      <c r="Y53" s="53">
        <f t="shared" si="13"/>
        <v>601.80000000000007</v>
      </c>
      <c r="Z53" s="53">
        <f t="shared" si="11"/>
        <v>601.80000000000007</v>
      </c>
      <c r="AA53" s="53">
        <f t="shared" si="11"/>
        <v>601.80000000000007</v>
      </c>
      <c r="AB53" s="53">
        <f t="shared" si="11"/>
        <v>601.80000000000007</v>
      </c>
      <c r="AC53" s="53">
        <f t="shared" si="11"/>
        <v>601.80000000000007</v>
      </c>
      <c r="AD53" s="53">
        <f t="shared" si="11"/>
        <v>601.80000000000007</v>
      </c>
      <c r="AE53" s="53">
        <f t="shared" si="11"/>
        <v>601.80000000000007</v>
      </c>
      <c r="AF53" s="53">
        <f t="shared" si="11"/>
        <v>601.80000000000007</v>
      </c>
      <c r="AG53" s="53">
        <f t="shared" si="11"/>
        <v>601.80000000000007</v>
      </c>
      <c r="AH53" s="53">
        <f t="shared" si="11"/>
        <v>601.80000000000007</v>
      </c>
      <c r="AI53" s="53">
        <f t="shared" si="11"/>
        <v>601.80000000000007</v>
      </c>
    </row>
    <row r="54" spans="1:63" ht="15" customHeight="1" x14ac:dyDescent="0.25">
      <c r="A54" s="7">
        <f>A$40</f>
        <v>3</v>
      </c>
      <c r="B54" s="6" t="str">
        <f>B$40</f>
        <v>Extraction CHP plant</v>
      </c>
      <c r="C54" s="6" t="str">
        <f t="shared" ref="C54:D54" si="14">C$40</f>
        <v>Extraction</v>
      </c>
      <c r="D54" s="6" t="str">
        <f t="shared" si="14"/>
        <v>Power system</v>
      </c>
      <c r="E54" s="7" t="s">
        <v>47</v>
      </c>
      <c r="G54" s="22"/>
      <c r="I54" s="47">
        <v>104.11764705882352</v>
      </c>
      <c r="J54" s="53">
        <f t="shared" si="13"/>
        <v>104.11764705882352</v>
      </c>
      <c r="K54" s="53">
        <f t="shared" si="11"/>
        <v>104.11764705882352</v>
      </c>
      <c r="L54" s="53">
        <f t="shared" si="11"/>
        <v>104.11764705882352</v>
      </c>
      <c r="M54" s="53">
        <f t="shared" si="11"/>
        <v>104.11764705882352</v>
      </c>
      <c r="N54" s="53">
        <f t="shared" si="11"/>
        <v>104.11764705882352</v>
      </c>
      <c r="O54" s="53">
        <f t="shared" si="11"/>
        <v>104.11764705882352</v>
      </c>
      <c r="P54" s="53">
        <f t="shared" si="11"/>
        <v>104.11764705882352</v>
      </c>
      <c r="Q54" s="53">
        <f t="shared" si="11"/>
        <v>104.11764705882352</v>
      </c>
      <c r="R54" s="53">
        <f t="shared" si="11"/>
        <v>104.11764705882352</v>
      </c>
      <c r="S54" s="53">
        <f t="shared" si="11"/>
        <v>104.11764705882352</v>
      </c>
      <c r="T54" s="53">
        <f t="shared" si="11"/>
        <v>104.11764705882352</v>
      </c>
      <c r="U54" s="53">
        <f t="shared" si="11"/>
        <v>104.11764705882352</v>
      </c>
      <c r="V54" s="53">
        <f t="shared" si="11"/>
        <v>104.11764705882352</v>
      </c>
      <c r="W54" s="53">
        <f t="shared" si="11"/>
        <v>104.11764705882352</v>
      </c>
      <c r="X54" s="53">
        <f t="shared" si="11"/>
        <v>104.11764705882352</v>
      </c>
      <c r="Y54" s="53">
        <f t="shared" si="11"/>
        <v>104.11764705882352</v>
      </c>
      <c r="Z54" s="53">
        <f t="shared" si="11"/>
        <v>104.11764705882352</v>
      </c>
      <c r="AA54" s="53">
        <f t="shared" si="11"/>
        <v>104.11764705882352</v>
      </c>
      <c r="AB54" s="53">
        <f t="shared" si="11"/>
        <v>104.11764705882352</v>
      </c>
      <c r="AC54" s="53">
        <f t="shared" si="11"/>
        <v>104.11764705882352</v>
      </c>
      <c r="AD54" s="53">
        <f t="shared" si="11"/>
        <v>104.11764705882352</v>
      </c>
      <c r="AE54" s="53">
        <f t="shared" si="11"/>
        <v>104.11764705882352</v>
      </c>
      <c r="AF54" s="53">
        <f t="shared" si="11"/>
        <v>104.11764705882352</v>
      </c>
      <c r="AG54" s="53">
        <f t="shared" si="11"/>
        <v>104.11764705882352</v>
      </c>
      <c r="AH54" s="53">
        <f t="shared" si="11"/>
        <v>104.11764705882352</v>
      </c>
      <c r="AI54" s="53">
        <f t="shared" si="11"/>
        <v>104.11764705882352</v>
      </c>
    </row>
    <row r="55" spans="1:63" ht="15" customHeight="1" x14ac:dyDescent="0.25">
      <c r="A55" s="7">
        <f>A$41</f>
        <v>4</v>
      </c>
      <c r="B55" s="6" t="str">
        <f>B$41</f>
        <v>Gas-fired DH boiler</v>
      </c>
      <c r="C55" s="6" t="str">
        <f t="shared" ref="C55:D55" si="15">C$41</f>
        <v>Boiler</v>
      </c>
      <c r="D55" s="6" t="str">
        <f t="shared" si="15"/>
        <v>Gas system</v>
      </c>
      <c r="E55" s="7" t="s">
        <v>47</v>
      </c>
      <c r="I55" s="47">
        <v>28.910000000000004</v>
      </c>
      <c r="J55" s="53">
        <f t="shared" si="13"/>
        <v>28.910000000000004</v>
      </c>
      <c r="K55" s="53">
        <f t="shared" si="11"/>
        <v>28.910000000000004</v>
      </c>
      <c r="L55" s="53">
        <f t="shared" si="11"/>
        <v>28.910000000000004</v>
      </c>
      <c r="M55" s="53">
        <f t="shared" si="11"/>
        <v>28.910000000000004</v>
      </c>
      <c r="N55" s="53">
        <f t="shared" si="11"/>
        <v>28.910000000000004</v>
      </c>
      <c r="O55" s="53">
        <f t="shared" si="11"/>
        <v>28.910000000000004</v>
      </c>
      <c r="P55" s="53">
        <f t="shared" si="11"/>
        <v>28.910000000000004</v>
      </c>
      <c r="Q55" s="53">
        <f t="shared" si="11"/>
        <v>28.910000000000004</v>
      </c>
      <c r="R55" s="53">
        <f t="shared" si="11"/>
        <v>28.910000000000004</v>
      </c>
      <c r="S55" s="53">
        <f t="shared" si="11"/>
        <v>28.910000000000004</v>
      </c>
      <c r="T55" s="53">
        <f t="shared" si="11"/>
        <v>28.910000000000004</v>
      </c>
      <c r="U55" s="53">
        <f t="shared" si="11"/>
        <v>28.910000000000004</v>
      </c>
      <c r="V55" s="53">
        <f t="shared" si="11"/>
        <v>28.910000000000004</v>
      </c>
      <c r="W55" s="53">
        <f t="shared" si="11"/>
        <v>28.910000000000004</v>
      </c>
      <c r="X55" s="53">
        <f t="shared" si="11"/>
        <v>28.910000000000004</v>
      </c>
      <c r="Y55" s="53">
        <f t="shared" si="11"/>
        <v>28.910000000000004</v>
      </c>
      <c r="Z55" s="53">
        <f t="shared" si="11"/>
        <v>28.910000000000004</v>
      </c>
      <c r="AA55" s="53">
        <f t="shared" si="11"/>
        <v>28.910000000000004</v>
      </c>
      <c r="AB55" s="53">
        <f t="shared" si="11"/>
        <v>28.910000000000004</v>
      </c>
      <c r="AC55" s="53">
        <f t="shared" si="11"/>
        <v>28.910000000000004</v>
      </c>
      <c r="AD55" s="53">
        <f t="shared" si="11"/>
        <v>28.910000000000004</v>
      </c>
      <c r="AE55" s="53">
        <f t="shared" si="11"/>
        <v>28.910000000000004</v>
      </c>
      <c r="AF55" s="53">
        <f t="shared" si="11"/>
        <v>28.910000000000004</v>
      </c>
      <c r="AG55" s="53">
        <f t="shared" si="11"/>
        <v>28.910000000000004</v>
      </c>
      <c r="AH55" s="53">
        <f t="shared" si="11"/>
        <v>28.910000000000004</v>
      </c>
      <c r="AI55" s="53">
        <f t="shared" si="11"/>
        <v>28.910000000000004</v>
      </c>
    </row>
    <row r="56" spans="1:63" ht="15" customHeight="1" x14ac:dyDescent="0.25">
      <c r="A56" s="7">
        <f>A$42</f>
        <v>0</v>
      </c>
      <c r="B56" s="6" t="str">
        <f>B$42</f>
        <v>Reference power production</v>
      </c>
      <c r="C56" s="6" t="str">
        <f t="shared" ref="C56:D56" si="16">C$42</f>
        <v>Condense</v>
      </c>
      <c r="D56" s="6" t="str">
        <f t="shared" si="16"/>
        <v>Power system</v>
      </c>
      <c r="E56" s="7" t="s">
        <v>47</v>
      </c>
      <c r="I56" s="47">
        <v>0</v>
      </c>
      <c r="J56" s="53">
        <f t="shared" si="13"/>
        <v>0</v>
      </c>
      <c r="K56" s="53">
        <f t="shared" si="11"/>
        <v>0</v>
      </c>
      <c r="L56" s="53">
        <f t="shared" si="11"/>
        <v>0</v>
      </c>
      <c r="M56" s="53">
        <f t="shared" si="11"/>
        <v>0</v>
      </c>
      <c r="N56" s="53">
        <f t="shared" si="11"/>
        <v>0</v>
      </c>
      <c r="O56" s="53">
        <f t="shared" si="11"/>
        <v>0</v>
      </c>
      <c r="P56" s="53">
        <f t="shared" si="11"/>
        <v>0</v>
      </c>
      <c r="Q56" s="53">
        <f t="shared" si="11"/>
        <v>0</v>
      </c>
      <c r="R56" s="53">
        <f t="shared" si="11"/>
        <v>0</v>
      </c>
      <c r="S56" s="53">
        <f t="shared" si="11"/>
        <v>0</v>
      </c>
      <c r="T56" s="53">
        <f t="shared" si="11"/>
        <v>0</v>
      </c>
      <c r="U56" s="53">
        <f t="shared" si="11"/>
        <v>0</v>
      </c>
      <c r="V56" s="53">
        <f t="shared" si="11"/>
        <v>0</v>
      </c>
      <c r="W56" s="53">
        <f t="shared" si="11"/>
        <v>0</v>
      </c>
      <c r="X56" s="53">
        <f t="shared" si="11"/>
        <v>0</v>
      </c>
      <c r="Y56" s="53">
        <f t="shared" si="11"/>
        <v>0</v>
      </c>
      <c r="Z56" s="53">
        <f t="shared" si="11"/>
        <v>0</v>
      </c>
      <c r="AA56" s="53">
        <f t="shared" si="11"/>
        <v>0</v>
      </c>
      <c r="AB56" s="53">
        <f t="shared" si="11"/>
        <v>0</v>
      </c>
      <c r="AC56" s="53">
        <f t="shared" si="11"/>
        <v>0</v>
      </c>
      <c r="AD56" s="53">
        <f t="shared" si="11"/>
        <v>0</v>
      </c>
      <c r="AE56" s="53">
        <f t="shared" si="11"/>
        <v>0</v>
      </c>
      <c r="AF56" s="53">
        <f t="shared" si="11"/>
        <v>0</v>
      </c>
      <c r="AG56" s="53">
        <f t="shared" si="11"/>
        <v>0</v>
      </c>
      <c r="AH56" s="53">
        <f t="shared" si="11"/>
        <v>0</v>
      </c>
      <c r="AI56" s="53">
        <f t="shared" si="11"/>
        <v>0</v>
      </c>
    </row>
    <row r="57" spans="1:63" ht="15" customHeight="1" x14ac:dyDescent="0.25">
      <c r="A57" s="10"/>
      <c r="B57" s="13"/>
      <c r="D57" s="11"/>
      <c r="E57" s="7"/>
      <c r="G57" s="12"/>
      <c r="H57" s="11"/>
      <c r="I57" s="47"/>
      <c r="J57" s="48"/>
      <c r="K57" s="48"/>
      <c r="L57" s="48"/>
      <c r="M57" s="48"/>
      <c r="N57" s="48"/>
      <c r="O57" s="48"/>
      <c r="P57" s="48"/>
      <c r="Q57" s="48"/>
      <c r="R57" s="48"/>
      <c r="S57" s="48"/>
      <c r="T57" s="48"/>
      <c r="U57" s="48"/>
      <c r="V57" s="48"/>
      <c r="W57" s="48"/>
      <c r="X57" s="48"/>
      <c r="Y57" s="48"/>
      <c r="Z57" s="48"/>
      <c r="AA57" s="48"/>
      <c r="AB57" s="48"/>
      <c r="AC57" s="48"/>
      <c r="AD57" s="48"/>
      <c r="AE57" s="48"/>
      <c r="AF57" s="48"/>
      <c r="AG57" s="8"/>
      <c r="AH57" s="8"/>
      <c r="AI57" s="8"/>
    </row>
    <row r="58" spans="1:63" ht="15" customHeight="1" x14ac:dyDescent="0.25">
      <c r="A58" s="10"/>
      <c r="B58" s="5" t="s">
        <v>29</v>
      </c>
      <c r="D58" s="11"/>
      <c r="E58" s="7"/>
      <c r="G58" s="12"/>
      <c r="H58" s="11"/>
      <c r="I58" s="47"/>
      <c r="J58" s="48"/>
      <c r="K58" s="48"/>
      <c r="L58" s="48"/>
      <c r="M58" s="48"/>
      <c r="N58" s="48"/>
      <c r="O58" s="48"/>
      <c r="P58" s="48"/>
      <c r="Q58" s="48"/>
      <c r="R58" s="48"/>
      <c r="S58" s="48"/>
      <c r="T58" s="48"/>
      <c r="U58" s="48"/>
      <c r="V58" s="48"/>
      <c r="W58" s="48"/>
      <c r="X58" s="48"/>
      <c r="Y58" s="48"/>
      <c r="Z58" s="48"/>
      <c r="AA58" s="48"/>
      <c r="AB58" s="48"/>
      <c r="AC58" s="48"/>
      <c r="AD58" s="48"/>
      <c r="AE58" s="48"/>
      <c r="AF58" s="48"/>
      <c r="AG58" s="8"/>
      <c r="AH58" s="8"/>
      <c r="AI58" s="8"/>
    </row>
    <row r="59" spans="1:63" ht="15" customHeight="1" x14ac:dyDescent="0.25">
      <c r="A59" s="7">
        <f>A$38</f>
        <v>1</v>
      </c>
      <c r="B59" s="6" t="str">
        <f>B$38</f>
        <v>Wood chips-fired  CHP plant</v>
      </c>
      <c r="C59" s="6" t="str">
        <f t="shared" ref="C59:D59" si="17">C$38</f>
        <v>Back pressure</v>
      </c>
      <c r="D59" s="6" t="str">
        <f t="shared" si="17"/>
        <v>Wood chips</v>
      </c>
      <c r="E59" s="7" t="s">
        <v>47</v>
      </c>
      <c r="G59" s="15"/>
      <c r="H59" s="11"/>
      <c r="I59" s="47">
        <v>0</v>
      </c>
      <c r="J59" s="47">
        <v>0</v>
      </c>
      <c r="K59" s="47">
        <v>0</v>
      </c>
      <c r="L59" s="47">
        <v>0</v>
      </c>
      <c r="M59" s="47">
        <v>0</v>
      </c>
      <c r="N59" s="47">
        <v>0</v>
      </c>
      <c r="O59" s="47">
        <v>0</v>
      </c>
      <c r="P59" s="47">
        <v>0</v>
      </c>
      <c r="Q59" s="47">
        <v>0</v>
      </c>
      <c r="R59" s="47">
        <v>0</v>
      </c>
      <c r="S59" s="47">
        <v>0</v>
      </c>
      <c r="T59" s="47">
        <v>0</v>
      </c>
      <c r="U59" s="47">
        <v>0</v>
      </c>
      <c r="V59" s="47">
        <v>0</v>
      </c>
      <c r="W59" s="47">
        <v>0</v>
      </c>
      <c r="X59" s="47">
        <v>0</v>
      </c>
      <c r="Y59" s="47">
        <v>0</v>
      </c>
      <c r="Z59" s="47">
        <v>0</v>
      </c>
      <c r="AA59" s="47">
        <v>0</v>
      </c>
      <c r="AB59" s="47">
        <v>0</v>
      </c>
      <c r="AC59" s="47">
        <v>0</v>
      </c>
      <c r="AD59" s="47">
        <v>0</v>
      </c>
      <c r="AE59" s="47">
        <v>0</v>
      </c>
      <c r="AF59" s="47">
        <v>0</v>
      </c>
      <c r="AG59" s="47">
        <v>0</v>
      </c>
      <c r="AH59" s="47">
        <v>0</v>
      </c>
      <c r="AI59" s="47">
        <v>0</v>
      </c>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row>
    <row r="60" spans="1:63" ht="15" customHeight="1" x14ac:dyDescent="0.25">
      <c r="A60" s="7">
        <f>A$39</f>
        <v>2</v>
      </c>
      <c r="B60" s="6" t="str">
        <f>B$39</f>
        <v>Large electric heat pump</v>
      </c>
      <c r="C60" s="6" t="str">
        <f t="shared" ref="C60:D60" si="18">C$39</f>
        <v>Lower voltage</v>
      </c>
      <c r="D60" s="6" t="str">
        <f t="shared" si="18"/>
        <v>Power system</v>
      </c>
      <c r="E60" s="7" t="s">
        <v>47</v>
      </c>
      <c r="G60" s="15"/>
      <c r="H60" s="11"/>
      <c r="I60" s="47">
        <v>38.26</v>
      </c>
      <c r="J60" s="47">
        <v>35.21</v>
      </c>
      <c r="K60" s="47">
        <v>27.78</v>
      </c>
      <c r="L60" s="47">
        <v>22.95</v>
      </c>
      <c r="M60" s="47">
        <v>16.809999999999999</v>
      </c>
      <c r="N60" s="47">
        <v>8.2899999999999991</v>
      </c>
      <c r="O60" s="47">
        <v>7.02</v>
      </c>
      <c r="P60" s="47">
        <v>7.02</v>
      </c>
      <c r="Q60" s="47">
        <v>7.02</v>
      </c>
      <c r="R60" s="47">
        <v>7.02</v>
      </c>
      <c r="S60" s="47">
        <v>7.02</v>
      </c>
      <c r="T60" s="47">
        <v>7.02</v>
      </c>
      <c r="U60" s="47">
        <v>7.02</v>
      </c>
      <c r="V60" s="47">
        <v>7.02</v>
      </c>
      <c r="W60" s="47">
        <v>7.02</v>
      </c>
      <c r="X60" s="47">
        <v>7.02</v>
      </c>
      <c r="Y60" s="47">
        <v>7.02</v>
      </c>
      <c r="Z60" s="47">
        <v>7.02</v>
      </c>
      <c r="AA60" s="47">
        <v>7.02</v>
      </c>
      <c r="AB60" s="47">
        <v>7.02</v>
      </c>
      <c r="AC60" s="47">
        <v>7.02</v>
      </c>
      <c r="AD60" s="47">
        <v>7.02</v>
      </c>
      <c r="AE60" s="47">
        <v>7.02</v>
      </c>
      <c r="AF60" s="47">
        <v>7.02</v>
      </c>
      <c r="AG60" s="47">
        <v>7.02</v>
      </c>
      <c r="AH60" s="47">
        <v>7.02</v>
      </c>
      <c r="AI60" s="47">
        <v>7.02</v>
      </c>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row>
    <row r="61" spans="1:63" ht="15" customHeight="1" x14ac:dyDescent="0.25">
      <c r="A61" s="7">
        <f>A$40</f>
        <v>3</v>
      </c>
      <c r="B61" s="6" t="str">
        <f>B$40</f>
        <v>Extraction CHP plant</v>
      </c>
      <c r="C61" s="6" t="str">
        <f t="shared" ref="C61:D61" si="19">C$40</f>
        <v>Extraction</v>
      </c>
      <c r="D61" s="6" t="str">
        <f t="shared" si="19"/>
        <v>Power system</v>
      </c>
      <c r="E61" s="7" t="s">
        <v>47</v>
      </c>
      <c r="G61" s="15"/>
      <c r="H61" s="11"/>
      <c r="I61" s="47">
        <v>38.26</v>
      </c>
      <c r="J61" s="47">
        <v>35.21</v>
      </c>
      <c r="K61" s="47">
        <v>27.78</v>
      </c>
      <c r="L61" s="47">
        <v>22.95</v>
      </c>
      <c r="M61" s="47">
        <v>16.809999999999999</v>
      </c>
      <c r="N61" s="47">
        <v>8.2899999999999991</v>
      </c>
      <c r="O61" s="47">
        <v>7.02</v>
      </c>
      <c r="P61" s="47">
        <v>7.02</v>
      </c>
      <c r="Q61" s="47">
        <v>7.02</v>
      </c>
      <c r="R61" s="47">
        <v>7.02</v>
      </c>
      <c r="S61" s="47">
        <v>7.02</v>
      </c>
      <c r="T61" s="47">
        <v>7.02</v>
      </c>
      <c r="U61" s="47">
        <v>7.02</v>
      </c>
      <c r="V61" s="47">
        <v>7.02</v>
      </c>
      <c r="W61" s="47">
        <v>7.02</v>
      </c>
      <c r="X61" s="47">
        <v>7.02</v>
      </c>
      <c r="Y61" s="47">
        <v>7.02</v>
      </c>
      <c r="Z61" s="47">
        <v>7.02</v>
      </c>
      <c r="AA61" s="47">
        <v>7.02</v>
      </c>
      <c r="AB61" s="47">
        <v>7.02</v>
      </c>
      <c r="AC61" s="47">
        <v>7.02</v>
      </c>
      <c r="AD61" s="47">
        <v>7.02</v>
      </c>
      <c r="AE61" s="47">
        <v>7.02</v>
      </c>
      <c r="AF61" s="47">
        <v>7.02</v>
      </c>
      <c r="AG61" s="47">
        <v>7.02</v>
      </c>
      <c r="AH61" s="47">
        <v>7.02</v>
      </c>
      <c r="AI61" s="47">
        <v>7.02</v>
      </c>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row>
    <row r="62" spans="1:63" ht="15" customHeight="1" x14ac:dyDescent="0.25">
      <c r="A62" s="7">
        <f>A$41</f>
        <v>4</v>
      </c>
      <c r="B62" s="6" t="str">
        <f>B$41</f>
        <v>Gas-fired DH boiler</v>
      </c>
      <c r="C62" s="6" t="str">
        <f t="shared" ref="C62:D62" si="20">C$41</f>
        <v>Boiler</v>
      </c>
      <c r="D62" s="6" t="str">
        <f t="shared" si="20"/>
        <v>Gas system</v>
      </c>
      <c r="E62" s="7" t="s">
        <v>47</v>
      </c>
      <c r="G62" s="15"/>
      <c r="H62" s="11"/>
      <c r="I62" s="47">
        <v>204.84</v>
      </c>
      <c r="J62" s="47">
        <v>204.84</v>
      </c>
      <c r="K62" s="47">
        <v>204.84</v>
      </c>
      <c r="L62" s="47">
        <v>204.84</v>
      </c>
      <c r="M62" s="47">
        <v>204.84</v>
      </c>
      <c r="N62" s="47">
        <v>204.84</v>
      </c>
      <c r="O62" s="47">
        <v>204.84</v>
      </c>
      <c r="P62" s="47">
        <v>204.84</v>
      </c>
      <c r="Q62" s="47">
        <v>204.84</v>
      </c>
      <c r="R62" s="47">
        <v>204.84</v>
      </c>
      <c r="S62" s="47">
        <v>204.84</v>
      </c>
      <c r="T62" s="47">
        <v>204.84</v>
      </c>
      <c r="U62" s="47">
        <v>204.84</v>
      </c>
      <c r="V62" s="47">
        <v>204.84</v>
      </c>
      <c r="W62" s="47">
        <v>204.84</v>
      </c>
      <c r="X62" s="47">
        <v>204.84</v>
      </c>
      <c r="Y62" s="47">
        <v>204.84</v>
      </c>
      <c r="Z62" s="47">
        <v>204.84</v>
      </c>
      <c r="AA62" s="47">
        <v>204.84</v>
      </c>
      <c r="AB62" s="47">
        <v>204.84</v>
      </c>
      <c r="AC62" s="47">
        <v>204.84</v>
      </c>
      <c r="AD62" s="47">
        <v>204.84</v>
      </c>
      <c r="AE62" s="47">
        <v>204.84</v>
      </c>
      <c r="AF62" s="47">
        <v>204.84</v>
      </c>
      <c r="AG62" s="47">
        <v>204.84</v>
      </c>
      <c r="AH62" s="47">
        <v>204.84</v>
      </c>
      <c r="AI62" s="47">
        <v>204.84</v>
      </c>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row>
    <row r="63" spans="1:63" ht="15" customHeight="1" x14ac:dyDescent="0.25">
      <c r="A63" s="7">
        <f>A$42</f>
        <v>0</v>
      </c>
      <c r="B63" s="6" t="str">
        <f>B$42</f>
        <v>Reference power production</v>
      </c>
      <c r="C63" s="6" t="str">
        <f t="shared" ref="C63:D63" si="21">C$42</f>
        <v>Condense</v>
      </c>
      <c r="D63" s="6" t="str">
        <f t="shared" si="21"/>
        <v>Power system</v>
      </c>
      <c r="E63" s="7" t="s">
        <v>47</v>
      </c>
      <c r="G63" s="15"/>
      <c r="I63" s="47">
        <v>38.26</v>
      </c>
      <c r="J63" s="47">
        <v>35.21</v>
      </c>
      <c r="K63" s="47">
        <v>27.78</v>
      </c>
      <c r="L63" s="47">
        <v>22.95</v>
      </c>
      <c r="M63" s="47">
        <v>16.809999999999999</v>
      </c>
      <c r="N63" s="47">
        <v>8.2899999999999991</v>
      </c>
      <c r="O63" s="47">
        <v>7.02</v>
      </c>
      <c r="P63" s="47">
        <v>7.02</v>
      </c>
      <c r="Q63" s="47">
        <v>7.02</v>
      </c>
      <c r="R63" s="47">
        <v>7.02</v>
      </c>
      <c r="S63" s="47">
        <v>7.02</v>
      </c>
      <c r="T63" s="47">
        <v>7.02</v>
      </c>
      <c r="U63" s="47">
        <v>7.02</v>
      </c>
      <c r="V63" s="47">
        <v>7.02</v>
      </c>
      <c r="W63" s="47">
        <v>7.02</v>
      </c>
      <c r="X63" s="47">
        <v>7.02</v>
      </c>
      <c r="Y63" s="47">
        <v>7.02</v>
      </c>
      <c r="Z63" s="47">
        <v>7.02</v>
      </c>
      <c r="AA63" s="47">
        <v>7.02</v>
      </c>
      <c r="AB63" s="47">
        <v>7.02</v>
      </c>
      <c r="AC63" s="47">
        <v>7.02</v>
      </c>
      <c r="AD63" s="47">
        <v>7.02</v>
      </c>
      <c r="AE63" s="47">
        <v>7.02</v>
      </c>
      <c r="AF63" s="47">
        <v>7.02</v>
      </c>
      <c r="AG63" s="47">
        <v>7.02</v>
      </c>
      <c r="AH63" s="47">
        <v>7.02</v>
      </c>
      <c r="AI63" s="47">
        <v>7.02</v>
      </c>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row>
    <row r="64" spans="1:63" ht="15" customHeight="1" x14ac:dyDescent="0.25">
      <c r="E64" s="7"/>
      <c r="I64" s="47"/>
      <c r="J64" s="48"/>
      <c r="K64" s="48"/>
      <c r="L64" s="48"/>
      <c r="M64" s="48"/>
      <c r="N64" s="48"/>
      <c r="O64" s="48"/>
      <c r="P64" s="48"/>
      <c r="Q64" s="48"/>
      <c r="R64" s="48"/>
      <c r="S64" s="48"/>
      <c r="T64" s="48"/>
      <c r="U64" s="48"/>
      <c r="V64" s="48"/>
      <c r="W64" s="48"/>
      <c r="X64" s="48"/>
      <c r="Y64" s="48"/>
      <c r="Z64" s="48"/>
      <c r="AA64" s="48"/>
      <c r="AB64" s="48"/>
      <c r="AC64" s="48"/>
      <c r="AD64" s="48"/>
      <c r="AE64" s="48"/>
      <c r="AF64" s="48"/>
      <c r="AG64" s="8"/>
      <c r="AH64" s="8"/>
      <c r="AI64" s="8"/>
    </row>
    <row r="65" spans="1:63" ht="15" customHeight="1" x14ac:dyDescent="0.25">
      <c r="A65" s="10"/>
      <c r="B65" s="5" t="s">
        <v>41</v>
      </c>
      <c r="D65" s="11"/>
      <c r="E65" s="7"/>
      <c r="G65" s="15"/>
      <c r="I65" s="47"/>
      <c r="J65" s="9"/>
      <c r="K65" s="9"/>
      <c r="L65" s="9"/>
      <c r="M65" s="9"/>
      <c r="N65" s="9"/>
      <c r="O65" s="9"/>
      <c r="P65" s="9"/>
      <c r="Q65" s="9"/>
      <c r="R65" s="9"/>
      <c r="S65" s="9"/>
      <c r="T65" s="9"/>
      <c r="U65" s="9"/>
      <c r="V65" s="9"/>
      <c r="W65" s="9"/>
      <c r="X65" s="9"/>
      <c r="Y65" s="9"/>
      <c r="Z65" s="9"/>
      <c r="AA65" s="9"/>
      <c r="AB65" s="9"/>
      <c r="AC65" s="9"/>
      <c r="AD65" s="49"/>
      <c r="AE65" s="9"/>
      <c r="AF65" s="49"/>
      <c r="AG65" s="8"/>
      <c r="AH65" s="8"/>
      <c r="AI65" s="8"/>
    </row>
    <row r="66" spans="1:63" ht="15" customHeight="1" x14ac:dyDescent="0.25">
      <c r="A66" s="7">
        <f>A$38</f>
        <v>1</v>
      </c>
      <c r="B66" s="6" t="str">
        <f>B$38</f>
        <v>Wood chips-fired  CHP plant</v>
      </c>
      <c r="C66" s="6" t="str">
        <f t="shared" ref="C66:D66" si="22">C$38</f>
        <v>Back pressure</v>
      </c>
      <c r="D66" s="6" t="str">
        <f t="shared" si="22"/>
        <v>Wood chips</v>
      </c>
      <c r="E66" s="7" t="s">
        <v>47</v>
      </c>
      <c r="G66" s="15"/>
      <c r="I66" s="47">
        <v>11.16</v>
      </c>
      <c r="J66" s="47">
        <v>11.16</v>
      </c>
      <c r="K66" s="47">
        <v>11.16</v>
      </c>
      <c r="L66" s="47">
        <v>11.16</v>
      </c>
      <c r="M66" s="47">
        <v>11.16</v>
      </c>
      <c r="N66" s="47">
        <v>11.16</v>
      </c>
      <c r="O66" s="47">
        <v>11.16</v>
      </c>
      <c r="P66" s="47">
        <v>11.16</v>
      </c>
      <c r="Q66" s="47">
        <v>11.16</v>
      </c>
      <c r="R66" s="47">
        <v>11.16</v>
      </c>
      <c r="S66" s="47">
        <v>11.16</v>
      </c>
      <c r="T66" s="47">
        <v>11.16</v>
      </c>
      <c r="U66" s="47">
        <v>11.16</v>
      </c>
      <c r="V66" s="47">
        <v>11.16</v>
      </c>
      <c r="W66" s="47">
        <v>11.16</v>
      </c>
      <c r="X66" s="47">
        <v>11.16</v>
      </c>
      <c r="Y66" s="47">
        <v>11.16</v>
      </c>
      <c r="Z66" s="47">
        <v>11.16</v>
      </c>
      <c r="AA66" s="47">
        <v>11.16</v>
      </c>
      <c r="AB66" s="47">
        <v>11.16</v>
      </c>
      <c r="AC66" s="47">
        <v>11.16</v>
      </c>
      <c r="AD66" s="47">
        <v>11.16</v>
      </c>
      <c r="AE66" s="47">
        <v>11.16</v>
      </c>
      <c r="AF66" s="47">
        <v>11.16</v>
      </c>
      <c r="AG66" s="47">
        <v>11.16</v>
      </c>
      <c r="AH66" s="47">
        <v>11.16</v>
      </c>
      <c r="AI66" s="47">
        <v>11.16</v>
      </c>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row>
    <row r="67" spans="1:63" ht="15" customHeight="1" x14ac:dyDescent="0.25">
      <c r="A67" s="7">
        <f>A$39</f>
        <v>2</v>
      </c>
      <c r="B67" s="6" t="str">
        <f>B$39</f>
        <v>Large electric heat pump</v>
      </c>
      <c r="C67" s="6" t="str">
        <f t="shared" ref="C67:D67" si="23">C$39</f>
        <v>Lower voltage</v>
      </c>
      <c r="D67" s="6" t="str">
        <f t="shared" si="23"/>
        <v>Power system</v>
      </c>
      <c r="E67" s="7" t="s">
        <v>47</v>
      </c>
      <c r="G67" s="15"/>
      <c r="I67" s="47">
        <v>74</v>
      </c>
      <c r="J67" s="47">
        <v>66</v>
      </c>
      <c r="K67" s="47">
        <v>56</v>
      </c>
      <c r="L67" s="47">
        <v>50</v>
      </c>
      <c r="M67" s="47">
        <v>43</v>
      </c>
      <c r="N67" s="47">
        <v>38</v>
      </c>
      <c r="O67" s="47">
        <v>34</v>
      </c>
      <c r="P67" s="47">
        <v>34</v>
      </c>
      <c r="Q67" s="47">
        <v>34</v>
      </c>
      <c r="R67" s="47">
        <v>34</v>
      </c>
      <c r="S67" s="47">
        <v>34</v>
      </c>
      <c r="T67" s="47">
        <v>34</v>
      </c>
      <c r="U67" s="47">
        <v>34</v>
      </c>
      <c r="V67" s="47">
        <v>34</v>
      </c>
      <c r="W67" s="47">
        <v>34</v>
      </c>
      <c r="X67" s="47">
        <v>34</v>
      </c>
      <c r="Y67" s="47">
        <v>34</v>
      </c>
      <c r="Z67" s="47">
        <v>34</v>
      </c>
      <c r="AA67" s="47">
        <v>34</v>
      </c>
      <c r="AB67" s="47">
        <v>34</v>
      </c>
      <c r="AC67" s="47">
        <v>34</v>
      </c>
      <c r="AD67" s="47">
        <v>34</v>
      </c>
      <c r="AE67" s="47">
        <v>34</v>
      </c>
      <c r="AF67" s="47">
        <v>34</v>
      </c>
      <c r="AG67" s="47">
        <v>34</v>
      </c>
      <c r="AH67" s="47">
        <v>34</v>
      </c>
      <c r="AI67" s="47">
        <v>34</v>
      </c>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row>
    <row r="68" spans="1:63" ht="15" customHeight="1" x14ac:dyDescent="0.25">
      <c r="A68" s="7">
        <f>A$40</f>
        <v>3</v>
      </c>
      <c r="B68" s="6" t="str">
        <f>B$40</f>
        <v>Extraction CHP plant</v>
      </c>
      <c r="C68" s="6" t="str">
        <f t="shared" ref="C68:D68" si="24">C$40</f>
        <v>Extraction</v>
      </c>
      <c r="D68" s="6" t="str">
        <f t="shared" si="24"/>
        <v>Power system</v>
      </c>
      <c r="E68" s="7" t="s">
        <v>47</v>
      </c>
      <c r="G68" s="15"/>
      <c r="I68" s="47">
        <v>74</v>
      </c>
      <c r="J68" s="47">
        <v>66</v>
      </c>
      <c r="K68" s="47">
        <v>56</v>
      </c>
      <c r="L68" s="47">
        <v>50</v>
      </c>
      <c r="M68" s="47">
        <v>43</v>
      </c>
      <c r="N68" s="47">
        <v>38</v>
      </c>
      <c r="O68" s="47">
        <v>34</v>
      </c>
      <c r="P68" s="47">
        <v>34</v>
      </c>
      <c r="Q68" s="47">
        <v>34</v>
      </c>
      <c r="R68" s="47">
        <v>34</v>
      </c>
      <c r="S68" s="47">
        <v>34</v>
      </c>
      <c r="T68" s="47">
        <v>34</v>
      </c>
      <c r="U68" s="47">
        <v>34</v>
      </c>
      <c r="V68" s="47">
        <v>34</v>
      </c>
      <c r="W68" s="47">
        <v>34</v>
      </c>
      <c r="X68" s="47">
        <v>34</v>
      </c>
      <c r="Y68" s="47">
        <v>34</v>
      </c>
      <c r="Z68" s="47">
        <v>34</v>
      </c>
      <c r="AA68" s="47">
        <v>34</v>
      </c>
      <c r="AB68" s="47">
        <v>34</v>
      </c>
      <c r="AC68" s="47">
        <v>34</v>
      </c>
      <c r="AD68" s="47">
        <v>34</v>
      </c>
      <c r="AE68" s="47">
        <v>34</v>
      </c>
      <c r="AF68" s="47">
        <v>34</v>
      </c>
      <c r="AG68" s="47">
        <v>34</v>
      </c>
      <c r="AH68" s="47">
        <v>34</v>
      </c>
      <c r="AI68" s="47">
        <v>34</v>
      </c>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row>
    <row r="69" spans="1:63" ht="15" customHeight="1" x14ac:dyDescent="0.25">
      <c r="A69" s="7">
        <f>A$41</f>
        <v>4</v>
      </c>
      <c r="B69" s="6" t="str">
        <f>B$41</f>
        <v>Gas-fired DH boiler</v>
      </c>
      <c r="C69" s="6" t="str">
        <f t="shared" ref="C69:D69" si="25">C$41</f>
        <v>Boiler</v>
      </c>
      <c r="D69" s="6" t="str">
        <f t="shared" si="25"/>
        <v>Gas system</v>
      </c>
      <c r="E69" s="7" t="s">
        <v>47</v>
      </c>
      <c r="G69" s="15"/>
      <c r="I69" s="47">
        <v>3.6</v>
      </c>
      <c r="J69" s="47">
        <v>3.6</v>
      </c>
      <c r="K69" s="47">
        <v>3.6</v>
      </c>
      <c r="L69" s="47">
        <v>3.6</v>
      </c>
      <c r="M69" s="47">
        <v>3.6</v>
      </c>
      <c r="N69" s="47">
        <v>3.6</v>
      </c>
      <c r="O69" s="47">
        <v>3.6</v>
      </c>
      <c r="P69" s="47">
        <v>3.6</v>
      </c>
      <c r="Q69" s="47">
        <v>3.6</v>
      </c>
      <c r="R69" s="47">
        <v>3.6</v>
      </c>
      <c r="S69" s="47">
        <v>3.6</v>
      </c>
      <c r="T69" s="47">
        <v>3.6</v>
      </c>
      <c r="U69" s="47">
        <v>3.6</v>
      </c>
      <c r="V69" s="47">
        <v>3.6</v>
      </c>
      <c r="W69" s="47">
        <v>3.6</v>
      </c>
      <c r="X69" s="47">
        <v>3.6</v>
      </c>
      <c r="Y69" s="47">
        <v>3.6</v>
      </c>
      <c r="Z69" s="47">
        <v>3.6</v>
      </c>
      <c r="AA69" s="47">
        <v>3.6</v>
      </c>
      <c r="AB69" s="47">
        <v>3.6</v>
      </c>
      <c r="AC69" s="47">
        <v>3.6</v>
      </c>
      <c r="AD69" s="47">
        <v>3.6</v>
      </c>
      <c r="AE69" s="47">
        <v>3.6</v>
      </c>
      <c r="AF69" s="47">
        <v>3.6</v>
      </c>
      <c r="AG69" s="47">
        <v>3.6</v>
      </c>
      <c r="AH69" s="47">
        <v>3.6</v>
      </c>
      <c r="AI69" s="47">
        <v>3.6</v>
      </c>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row>
    <row r="70" spans="1:63" ht="15" customHeight="1" x14ac:dyDescent="0.25">
      <c r="A70" s="7">
        <f>A$42</f>
        <v>0</v>
      </c>
      <c r="B70" s="6" t="str">
        <f>B$42</f>
        <v>Reference power production</v>
      </c>
      <c r="C70" s="6" t="str">
        <f t="shared" ref="C70:D70" si="26">C$42</f>
        <v>Condense</v>
      </c>
      <c r="D70" s="6" t="str">
        <f t="shared" si="26"/>
        <v>Power system</v>
      </c>
      <c r="E70" s="7" t="s">
        <v>47</v>
      </c>
      <c r="G70" s="15"/>
      <c r="H70" s="16"/>
      <c r="I70" s="47">
        <v>74</v>
      </c>
      <c r="J70" s="47">
        <v>66</v>
      </c>
      <c r="K70" s="47">
        <v>56</v>
      </c>
      <c r="L70" s="47">
        <v>50</v>
      </c>
      <c r="M70" s="47">
        <v>43</v>
      </c>
      <c r="N70" s="47">
        <v>38</v>
      </c>
      <c r="O70" s="47">
        <v>34</v>
      </c>
      <c r="P70" s="47">
        <v>34</v>
      </c>
      <c r="Q70" s="47">
        <v>34</v>
      </c>
      <c r="R70" s="47">
        <v>34</v>
      </c>
      <c r="S70" s="47">
        <v>34</v>
      </c>
      <c r="T70" s="47">
        <v>34</v>
      </c>
      <c r="U70" s="47">
        <v>34</v>
      </c>
      <c r="V70" s="47">
        <v>34</v>
      </c>
      <c r="W70" s="47">
        <v>34</v>
      </c>
      <c r="X70" s="47">
        <v>34</v>
      </c>
      <c r="Y70" s="47">
        <v>34</v>
      </c>
      <c r="Z70" s="47">
        <v>34</v>
      </c>
      <c r="AA70" s="47">
        <v>34</v>
      </c>
      <c r="AB70" s="47">
        <v>34</v>
      </c>
      <c r="AC70" s="47">
        <v>34</v>
      </c>
      <c r="AD70" s="47">
        <v>34</v>
      </c>
      <c r="AE70" s="47">
        <v>34</v>
      </c>
      <c r="AF70" s="47">
        <v>34</v>
      </c>
      <c r="AG70" s="47">
        <v>34</v>
      </c>
      <c r="AH70" s="47">
        <v>34</v>
      </c>
      <c r="AI70" s="47">
        <v>34</v>
      </c>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row>
    <row r="71" spans="1:63" ht="15" customHeight="1" x14ac:dyDescent="0.25">
      <c r="E71" s="7"/>
      <c r="I71" s="47"/>
      <c r="J71" s="48"/>
      <c r="K71" s="48"/>
      <c r="L71" s="48"/>
      <c r="M71" s="48"/>
      <c r="N71" s="48"/>
      <c r="O71" s="48"/>
      <c r="P71" s="48"/>
      <c r="Q71" s="48"/>
      <c r="R71" s="48"/>
      <c r="S71" s="48"/>
      <c r="T71" s="48"/>
      <c r="U71" s="48"/>
      <c r="V71" s="48"/>
      <c r="W71" s="48"/>
      <c r="X71" s="48"/>
      <c r="Y71" s="48"/>
      <c r="Z71" s="48"/>
      <c r="AA71" s="48"/>
      <c r="AB71" s="48"/>
      <c r="AC71" s="48"/>
      <c r="AD71" s="48"/>
      <c r="AE71" s="48"/>
      <c r="AF71" s="48"/>
      <c r="AG71" s="8"/>
      <c r="AH71" s="8"/>
      <c r="AI71" s="8"/>
    </row>
    <row r="72" spans="1:63" ht="15" customHeight="1" x14ac:dyDescent="0.25">
      <c r="A72" s="10"/>
      <c r="B72" s="5" t="s">
        <v>40</v>
      </c>
      <c r="D72" s="11"/>
      <c r="E72" s="7"/>
      <c r="G72" s="15"/>
      <c r="H72" s="16"/>
      <c r="I72" s="47"/>
      <c r="J72" s="9"/>
      <c r="K72" s="9"/>
      <c r="L72" s="9"/>
      <c r="M72" s="9"/>
      <c r="N72" s="9"/>
      <c r="O72" s="9"/>
      <c r="P72" s="9"/>
      <c r="Q72" s="9"/>
      <c r="R72" s="9"/>
      <c r="S72" s="9"/>
      <c r="T72" s="9"/>
      <c r="U72" s="9"/>
      <c r="V72" s="9"/>
      <c r="W72" s="9"/>
      <c r="X72" s="9"/>
      <c r="Y72" s="9"/>
      <c r="Z72" s="9"/>
      <c r="AA72" s="9"/>
      <c r="AB72" s="9"/>
      <c r="AC72" s="9"/>
      <c r="AD72" s="9"/>
      <c r="AE72" s="9"/>
      <c r="AF72" s="9"/>
      <c r="AG72" s="8"/>
      <c r="AH72" s="8"/>
      <c r="AI72" s="8"/>
    </row>
    <row r="73" spans="1:63" ht="15" customHeight="1" x14ac:dyDescent="0.25">
      <c r="A73" s="7">
        <f>A$38</f>
        <v>1</v>
      </c>
      <c r="B73" s="6" t="str">
        <f>B$38</f>
        <v>Wood chips-fired  CHP plant</v>
      </c>
      <c r="C73" s="6" t="str">
        <f t="shared" ref="C73:D73" si="27">C$38</f>
        <v>Back pressure</v>
      </c>
      <c r="D73" s="6" t="str">
        <f t="shared" si="27"/>
        <v>Wood chips</v>
      </c>
      <c r="E73" s="7" t="s">
        <v>47</v>
      </c>
      <c r="G73" s="15"/>
      <c r="H73" s="16"/>
      <c r="I73" s="47">
        <v>2.88</v>
      </c>
      <c r="J73" s="47">
        <v>2.88</v>
      </c>
      <c r="K73" s="47">
        <v>2.88</v>
      </c>
      <c r="L73" s="47">
        <v>2.88</v>
      </c>
      <c r="M73" s="47">
        <v>2.88</v>
      </c>
      <c r="N73" s="47">
        <v>2.88</v>
      </c>
      <c r="O73" s="47">
        <v>2.88</v>
      </c>
      <c r="P73" s="47">
        <v>2.88</v>
      </c>
      <c r="Q73" s="47">
        <v>2.88</v>
      </c>
      <c r="R73" s="47">
        <v>2.88</v>
      </c>
      <c r="S73" s="47">
        <v>2.88</v>
      </c>
      <c r="T73" s="47">
        <v>2.88</v>
      </c>
      <c r="U73" s="47">
        <v>2.88</v>
      </c>
      <c r="V73" s="47">
        <v>2.88</v>
      </c>
      <c r="W73" s="47">
        <v>2.88</v>
      </c>
      <c r="X73" s="47">
        <v>2.88</v>
      </c>
      <c r="Y73" s="47">
        <v>2.88</v>
      </c>
      <c r="Z73" s="47">
        <v>2.88</v>
      </c>
      <c r="AA73" s="47">
        <v>2.88</v>
      </c>
      <c r="AB73" s="47">
        <v>2.88</v>
      </c>
      <c r="AC73" s="47">
        <v>2.88</v>
      </c>
      <c r="AD73" s="47">
        <v>2.88</v>
      </c>
      <c r="AE73" s="47">
        <v>2.88</v>
      </c>
      <c r="AF73" s="47">
        <v>2.88</v>
      </c>
      <c r="AG73" s="47">
        <v>2.88</v>
      </c>
      <c r="AH73" s="47">
        <v>2.88</v>
      </c>
      <c r="AI73" s="47">
        <v>2.88</v>
      </c>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row>
    <row r="74" spans="1:63" ht="15" customHeight="1" x14ac:dyDescent="0.25">
      <c r="A74" s="7">
        <f>A$39</f>
        <v>2</v>
      </c>
      <c r="B74" s="6" t="str">
        <f>B$39</f>
        <v>Large electric heat pump</v>
      </c>
      <c r="C74" s="6" t="str">
        <f t="shared" ref="C74:D74" si="28">C$39</f>
        <v>Lower voltage</v>
      </c>
      <c r="D74" s="6" t="str">
        <f t="shared" si="28"/>
        <v>Power system</v>
      </c>
      <c r="E74" s="7" t="s">
        <v>47</v>
      </c>
      <c r="G74" s="15"/>
      <c r="H74" s="16"/>
      <c r="I74" s="47">
        <v>1.8</v>
      </c>
      <c r="J74" s="47">
        <v>1.6</v>
      </c>
      <c r="K74" s="47">
        <v>1.4</v>
      </c>
      <c r="L74" s="47">
        <v>1.2</v>
      </c>
      <c r="M74" s="47">
        <v>1</v>
      </c>
      <c r="N74" s="47">
        <v>0.9</v>
      </c>
      <c r="O74" s="47">
        <v>0.8</v>
      </c>
      <c r="P74" s="47">
        <v>0.8</v>
      </c>
      <c r="Q74" s="47">
        <v>0.8</v>
      </c>
      <c r="R74" s="47">
        <v>0.8</v>
      </c>
      <c r="S74" s="47">
        <v>0.8</v>
      </c>
      <c r="T74" s="47">
        <v>0.8</v>
      </c>
      <c r="U74" s="47">
        <v>0.8</v>
      </c>
      <c r="V74" s="47">
        <v>0.8</v>
      </c>
      <c r="W74" s="47">
        <v>0.8</v>
      </c>
      <c r="X74" s="47">
        <v>0.8</v>
      </c>
      <c r="Y74" s="47">
        <v>0.8</v>
      </c>
      <c r="Z74" s="47">
        <v>0.8</v>
      </c>
      <c r="AA74" s="47">
        <v>0.8</v>
      </c>
      <c r="AB74" s="47">
        <v>0.8</v>
      </c>
      <c r="AC74" s="47">
        <v>0.8</v>
      </c>
      <c r="AD74" s="47">
        <v>0.8</v>
      </c>
      <c r="AE74" s="47">
        <v>0.8</v>
      </c>
      <c r="AF74" s="47">
        <v>0.79</v>
      </c>
      <c r="AG74" s="47">
        <v>0.79</v>
      </c>
      <c r="AH74" s="47">
        <v>0.78</v>
      </c>
      <c r="AI74" s="47">
        <v>0.77</v>
      </c>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row>
    <row r="75" spans="1:63" ht="15" customHeight="1" x14ac:dyDescent="0.25">
      <c r="A75" s="7">
        <f>A$40</f>
        <v>3</v>
      </c>
      <c r="B75" s="6" t="str">
        <f>B$40</f>
        <v>Extraction CHP plant</v>
      </c>
      <c r="C75" s="6" t="str">
        <f t="shared" ref="C75:D75" si="29">C$40</f>
        <v>Extraction</v>
      </c>
      <c r="D75" s="6" t="str">
        <f t="shared" si="29"/>
        <v>Power system</v>
      </c>
      <c r="E75" s="7" t="s">
        <v>47</v>
      </c>
      <c r="G75" s="15"/>
      <c r="H75" s="16"/>
      <c r="I75" s="47">
        <v>1.8</v>
      </c>
      <c r="J75" s="47">
        <v>1.6</v>
      </c>
      <c r="K75" s="47">
        <v>1.4</v>
      </c>
      <c r="L75" s="47">
        <v>1.2</v>
      </c>
      <c r="M75" s="47">
        <v>1</v>
      </c>
      <c r="N75" s="47">
        <v>0.9</v>
      </c>
      <c r="O75" s="47">
        <v>0.8</v>
      </c>
      <c r="P75" s="47">
        <v>0.8</v>
      </c>
      <c r="Q75" s="47">
        <v>0.8</v>
      </c>
      <c r="R75" s="47">
        <v>0.8</v>
      </c>
      <c r="S75" s="47">
        <v>0.8</v>
      </c>
      <c r="T75" s="47">
        <v>0.8</v>
      </c>
      <c r="U75" s="47">
        <v>0.8</v>
      </c>
      <c r="V75" s="47">
        <v>0.8</v>
      </c>
      <c r="W75" s="47">
        <v>0.8</v>
      </c>
      <c r="X75" s="47">
        <v>0.8</v>
      </c>
      <c r="Y75" s="47">
        <v>0.8</v>
      </c>
      <c r="Z75" s="47">
        <v>0.8</v>
      </c>
      <c r="AA75" s="47">
        <v>0.8</v>
      </c>
      <c r="AB75" s="47">
        <v>0.8</v>
      </c>
      <c r="AC75" s="47">
        <v>0.8</v>
      </c>
      <c r="AD75" s="47">
        <v>0.8</v>
      </c>
      <c r="AE75" s="47">
        <v>0.8</v>
      </c>
      <c r="AF75" s="47">
        <v>0.79</v>
      </c>
      <c r="AG75" s="47">
        <v>0.79</v>
      </c>
      <c r="AH75" s="47">
        <v>0.78</v>
      </c>
      <c r="AI75" s="47">
        <v>0.77</v>
      </c>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row>
    <row r="76" spans="1:63" ht="15" customHeight="1" x14ac:dyDescent="0.25">
      <c r="A76" s="7">
        <f>A$41</f>
        <v>4</v>
      </c>
      <c r="B76" s="6" t="str">
        <f>B$41</f>
        <v>Gas-fired DH boiler</v>
      </c>
      <c r="C76" s="6" t="str">
        <f t="shared" ref="C76:D76" si="30">C$41</f>
        <v>Boiler</v>
      </c>
      <c r="D76" s="6" t="str">
        <f t="shared" si="30"/>
        <v>Gas system</v>
      </c>
      <c r="E76" s="7" t="s">
        <v>47</v>
      </c>
      <c r="G76" s="15"/>
      <c r="H76" s="16"/>
      <c r="I76" s="47">
        <v>3.6</v>
      </c>
      <c r="J76" s="47">
        <v>3.6</v>
      </c>
      <c r="K76" s="47">
        <v>3.6</v>
      </c>
      <c r="L76" s="47">
        <v>3.6</v>
      </c>
      <c r="M76" s="47">
        <v>3.6</v>
      </c>
      <c r="N76" s="47">
        <v>3.6</v>
      </c>
      <c r="O76" s="47">
        <v>3.6</v>
      </c>
      <c r="P76" s="47">
        <v>3.6</v>
      </c>
      <c r="Q76" s="47">
        <v>3.6</v>
      </c>
      <c r="R76" s="47">
        <v>3.6</v>
      </c>
      <c r="S76" s="47">
        <v>3.6</v>
      </c>
      <c r="T76" s="47">
        <v>3.6</v>
      </c>
      <c r="U76" s="47">
        <v>3.6</v>
      </c>
      <c r="V76" s="47">
        <v>3.6</v>
      </c>
      <c r="W76" s="47">
        <v>3.6</v>
      </c>
      <c r="X76" s="47">
        <v>3.6</v>
      </c>
      <c r="Y76" s="47">
        <v>3.6</v>
      </c>
      <c r="Z76" s="47">
        <v>3.6</v>
      </c>
      <c r="AA76" s="47">
        <v>3.6</v>
      </c>
      <c r="AB76" s="47">
        <v>3.6</v>
      </c>
      <c r="AC76" s="47">
        <v>3.6</v>
      </c>
      <c r="AD76" s="47">
        <v>3.6</v>
      </c>
      <c r="AE76" s="47">
        <v>3.6</v>
      </c>
      <c r="AF76" s="47">
        <v>3.6</v>
      </c>
      <c r="AG76" s="47">
        <v>3.6</v>
      </c>
      <c r="AH76" s="47">
        <v>3.6</v>
      </c>
      <c r="AI76" s="47">
        <v>3.6</v>
      </c>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row>
    <row r="77" spans="1:63" ht="15" customHeight="1" x14ac:dyDescent="0.25">
      <c r="A77" s="7">
        <f>A$42</f>
        <v>0</v>
      </c>
      <c r="B77" s="6" t="str">
        <f>B$42</f>
        <v>Reference power production</v>
      </c>
      <c r="C77" s="6" t="str">
        <f t="shared" ref="C77:D77" si="31">C$42</f>
        <v>Condense</v>
      </c>
      <c r="D77" s="6" t="str">
        <f t="shared" si="31"/>
        <v>Power system</v>
      </c>
      <c r="E77" s="7" t="s">
        <v>47</v>
      </c>
      <c r="G77" s="16"/>
      <c r="H77" s="16"/>
      <c r="I77" s="47">
        <v>1.8</v>
      </c>
      <c r="J77" s="47">
        <v>1.6</v>
      </c>
      <c r="K77" s="47">
        <v>1.4</v>
      </c>
      <c r="L77" s="47">
        <v>1.2</v>
      </c>
      <c r="M77" s="47">
        <v>1</v>
      </c>
      <c r="N77" s="47">
        <v>0.9</v>
      </c>
      <c r="O77" s="47">
        <v>0.8</v>
      </c>
      <c r="P77" s="47">
        <v>0.8</v>
      </c>
      <c r="Q77" s="47">
        <v>0.8</v>
      </c>
      <c r="R77" s="47">
        <v>0.8</v>
      </c>
      <c r="S77" s="47">
        <v>0.8</v>
      </c>
      <c r="T77" s="47">
        <v>0.8</v>
      </c>
      <c r="U77" s="47">
        <v>0.8</v>
      </c>
      <c r="V77" s="47">
        <v>0.8</v>
      </c>
      <c r="W77" s="47">
        <v>0.8</v>
      </c>
      <c r="X77" s="47">
        <v>0.8</v>
      </c>
      <c r="Y77" s="47">
        <v>0.8</v>
      </c>
      <c r="Z77" s="47">
        <v>0.8</v>
      </c>
      <c r="AA77" s="47">
        <v>0.8</v>
      </c>
      <c r="AB77" s="47">
        <v>0.8</v>
      </c>
      <c r="AC77" s="47">
        <v>0.8</v>
      </c>
      <c r="AD77" s="47">
        <v>0.8</v>
      </c>
      <c r="AE77" s="47">
        <v>0.8</v>
      </c>
      <c r="AF77" s="47">
        <v>0.79</v>
      </c>
      <c r="AG77" s="47">
        <v>0.79</v>
      </c>
      <c r="AH77" s="47">
        <v>0.78</v>
      </c>
      <c r="AI77" s="47">
        <v>0.77</v>
      </c>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row>
    <row r="78" spans="1:63" ht="15" customHeight="1" x14ac:dyDescent="0.25">
      <c r="E78" s="7"/>
      <c r="I78" s="47"/>
      <c r="J78" s="48"/>
      <c r="K78" s="48"/>
      <c r="L78" s="48"/>
      <c r="M78" s="48"/>
      <c r="N78" s="48"/>
      <c r="O78" s="48"/>
      <c r="P78" s="48"/>
      <c r="Q78" s="48"/>
      <c r="R78" s="48"/>
      <c r="S78" s="48"/>
      <c r="T78" s="48"/>
      <c r="U78" s="48"/>
      <c r="V78" s="48"/>
      <c r="W78" s="48"/>
      <c r="X78" s="48"/>
      <c r="Y78" s="48"/>
      <c r="Z78" s="48"/>
      <c r="AA78" s="48"/>
      <c r="AB78" s="48"/>
      <c r="AC78" s="48"/>
      <c r="AD78" s="48"/>
      <c r="AE78" s="48"/>
      <c r="AF78" s="48"/>
      <c r="AG78" s="8"/>
      <c r="AH78" s="8"/>
      <c r="AI78" s="8"/>
    </row>
    <row r="79" spans="1:63" ht="15" customHeight="1" x14ac:dyDescent="0.25">
      <c r="A79" s="10"/>
      <c r="B79" s="5" t="s">
        <v>25</v>
      </c>
      <c r="D79" s="11"/>
      <c r="E79" s="7"/>
      <c r="G79" s="15"/>
      <c r="H79" s="16"/>
      <c r="I79" s="47"/>
      <c r="J79" s="9"/>
      <c r="K79" s="9"/>
      <c r="L79" s="9"/>
      <c r="M79" s="9"/>
      <c r="N79" s="9"/>
      <c r="O79" s="9"/>
      <c r="P79" s="9"/>
      <c r="Q79" s="9"/>
      <c r="R79" s="9"/>
      <c r="S79" s="9"/>
      <c r="T79" s="9"/>
      <c r="U79" s="9"/>
      <c r="V79" s="9"/>
      <c r="W79" s="9"/>
      <c r="X79" s="9"/>
      <c r="Y79" s="9"/>
      <c r="Z79" s="9"/>
      <c r="AA79" s="9"/>
      <c r="AB79" s="9"/>
      <c r="AC79" s="9"/>
      <c r="AD79" s="9"/>
      <c r="AE79" s="9"/>
      <c r="AF79" s="9"/>
      <c r="AG79" s="8"/>
      <c r="AH79" s="8"/>
      <c r="AI79" s="8"/>
    </row>
    <row r="80" spans="1:63" ht="15" customHeight="1" x14ac:dyDescent="0.25">
      <c r="A80" s="7">
        <f>A$38</f>
        <v>1</v>
      </c>
      <c r="B80" s="6" t="str">
        <f>B$38</f>
        <v>Wood chips-fired  CHP plant</v>
      </c>
      <c r="C80" s="6" t="str">
        <f t="shared" ref="C80:D80" si="32">C$38</f>
        <v>Back pressure</v>
      </c>
      <c r="D80" s="6" t="str">
        <f t="shared" si="32"/>
        <v>Wood chips</v>
      </c>
      <c r="E80" s="7" t="s">
        <v>47</v>
      </c>
      <c r="G80" s="15"/>
      <c r="H80" s="16"/>
      <c r="I80" s="47">
        <v>6.84</v>
      </c>
      <c r="J80" s="47">
        <v>6.84</v>
      </c>
      <c r="K80" s="47">
        <v>6.84</v>
      </c>
      <c r="L80" s="47">
        <v>6.84</v>
      </c>
      <c r="M80" s="47">
        <v>6.84</v>
      </c>
      <c r="N80" s="47">
        <v>6.84</v>
      </c>
      <c r="O80" s="47">
        <v>6.84</v>
      </c>
      <c r="P80" s="47">
        <v>6.84</v>
      </c>
      <c r="Q80" s="47">
        <v>6.84</v>
      </c>
      <c r="R80" s="47">
        <v>6.84</v>
      </c>
      <c r="S80" s="47">
        <v>6.84</v>
      </c>
      <c r="T80" s="47">
        <v>6.84</v>
      </c>
      <c r="U80" s="47">
        <v>6.84</v>
      </c>
      <c r="V80" s="47">
        <v>6.84</v>
      </c>
      <c r="W80" s="47">
        <v>6.84</v>
      </c>
      <c r="X80" s="47">
        <v>6.84</v>
      </c>
      <c r="Y80" s="47">
        <v>6.84</v>
      </c>
      <c r="Z80" s="47">
        <v>6.84</v>
      </c>
      <c r="AA80" s="47">
        <v>6.84</v>
      </c>
      <c r="AB80" s="47">
        <v>6.84</v>
      </c>
      <c r="AC80" s="47">
        <v>6.84</v>
      </c>
      <c r="AD80" s="47">
        <v>6.84</v>
      </c>
      <c r="AE80" s="47">
        <v>6.84</v>
      </c>
      <c r="AF80" s="47">
        <v>6.84</v>
      </c>
      <c r="AG80" s="47">
        <v>6.84</v>
      </c>
      <c r="AH80" s="47">
        <v>6.84</v>
      </c>
      <c r="AI80" s="47">
        <v>6.84</v>
      </c>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row>
    <row r="81" spans="1:63" ht="15" customHeight="1" x14ac:dyDescent="0.25">
      <c r="A81" s="7">
        <f>A$39</f>
        <v>2</v>
      </c>
      <c r="B81" s="6" t="str">
        <f>B$39</f>
        <v>Large electric heat pump</v>
      </c>
      <c r="C81" s="6" t="str">
        <f t="shared" ref="C81:D81" si="33">C$39</f>
        <v>Lower voltage</v>
      </c>
      <c r="D81" s="6" t="str">
        <f t="shared" si="33"/>
        <v>Power system</v>
      </c>
      <c r="E81" s="7" t="s">
        <v>47</v>
      </c>
      <c r="G81" s="15"/>
      <c r="H81" s="16"/>
      <c r="I81" s="47">
        <v>14.67</v>
      </c>
      <c r="J81" s="47">
        <v>14.42</v>
      </c>
      <c r="K81" s="47">
        <v>12.47</v>
      </c>
      <c r="L81" s="47">
        <v>10.3</v>
      </c>
      <c r="M81" s="47">
        <v>7.52</v>
      </c>
      <c r="N81" s="47">
        <v>3.68</v>
      </c>
      <c r="O81" s="47">
        <v>2.87</v>
      </c>
      <c r="P81" s="47">
        <v>2.87</v>
      </c>
      <c r="Q81" s="47">
        <v>2.87</v>
      </c>
      <c r="R81" s="47">
        <v>2.87</v>
      </c>
      <c r="S81" s="47">
        <v>2.87</v>
      </c>
      <c r="T81" s="47">
        <v>2.87</v>
      </c>
      <c r="U81" s="47">
        <v>2.87</v>
      </c>
      <c r="V81" s="47">
        <v>2.87</v>
      </c>
      <c r="W81" s="47">
        <v>2.87</v>
      </c>
      <c r="X81" s="47">
        <v>2.87</v>
      </c>
      <c r="Y81" s="47">
        <v>2.87</v>
      </c>
      <c r="Z81" s="47">
        <v>2.87</v>
      </c>
      <c r="AA81" s="47">
        <v>2.87</v>
      </c>
      <c r="AB81" s="47">
        <v>2.87</v>
      </c>
      <c r="AC81" s="47">
        <v>2.87</v>
      </c>
      <c r="AD81" s="47">
        <v>2.87</v>
      </c>
      <c r="AE81" s="47">
        <v>2.87</v>
      </c>
      <c r="AF81" s="47">
        <v>2.87</v>
      </c>
      <c r="AG81" s="47">
        <v>2.87</v>
      </c>
      <c r="AH81" s="47">
        <v>2.87</v>
      </c>
      <c r="AI81" s="47">
        <v>2.87</v>
      </c>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row>
    <row r="82" spans="1:63" ht="15" customHeight="1" x14ac:dyDescent="0.25">
      <c r="A82" s="7">
        <f>A$40</f>
        <v>3</v>
      </c>
      <c r="B82" s="6" t="str">
        <f>B$40</f>
        <v>Extraction CHP plant</v>
      </c>
      <c r="C82" s="6" t="str">
        <f t="shared" ref="C82:D82" si="34">C$40</f>
        <v>Extraction</v>
      </c>
      <c r="D82" s="6" t="str">
        <f t="shared" si="34"/>
        <v>Power system</v>
      </c>
      <c r="E82" s="7" t="s">
        <v>47</v>
      </c>
      <c r="G82" s="15"/>
      <c r="H82" s="16"/>
      <c r="I82" s="47">
        <v>14.67</v>
      </c>
      <c r="J82" s="47">
        <v>14.42</v>
      </c>
      <c r="K82" s="47">
        <v>12.47</v>
      </c>
      <c r="L82" s="47">
        <v>10.3</v>
      </c>
      <c r="M82" s="47">
        <v>7.52</v>
      </c>
      <c r="N82" s="47">
        <v>3.68</v>
      </c>
      <c r="O82" s="47">
        <v>2.87</v>
      </c>
      <c r="P82" s="47">
        <v>2.87</v>
      </c>
      <c r="Q82" s="47">
        <v>2.87</v>
      </c>
      <c r="R82" s="47">
        <v>2.87</v>
      </c>
      <c r="S82" s="47">
        <v>2.87</v>
      </c>
      <c r="T82" s="47">
        <v>2.87</v>
      </c>
      <c r="U82" s="47">
        <v>2.87</v>
      </c>
      <c r="V82" s="47">
        <v>2.87</v>
      </c>
      <c r="W82" s="47">
        <v>2.87</v>
      </c>
      <c r="X82" s="47">
        <v>2.87</v>
      </c>
      <c r="Y82" s="47">
        <v>2.87</v>
      </c>
      <c r="Z82" s="47">
        <v>2.87</v>
      </c>
      <c r="AA82" s="47">
        <v>2.87</v>
      </c>
      <c r="AB82" s="47">
        <v>2.87</v>
      </c>
      <c r="AC82" s="47">
        <v>2.87</v>
      </c>
      <c r="AD82" s="47">
        <v>2.87</v>
      </c>
      <c r="AE82" s="47">
        <v>2.87</v>
      </c>
      <c r="AF82" s="47">
        <v>2.87</v>
      </c>
      <c r="AG82" s="47">
        <v>2.87</v>
      </c>
      <c r="AH82" s="47">
        <v>2.87</v>
      </c>
      <c r="AI82" s="47">
        <v>2.87</v>
      </c>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row>
    <row r="83" spans="1:63" ht="15" customHeight="1" x14ac:dyDescent="0.25">
      <c r="A83" s="7">
        <f>A$41</f>
        <v>4</v>
      </c>
      <c r="B83" s="6" t="str">
        <f>B$41</f>
        <v>Gas-fired DH boiler</v>
      </c>
      <c r="C83" s="6" t="str">
        <f t="shared" ref="C83:D83" si="35">C$41</f>
        <v>Boiler</v>
      </c>
      <c r="D83" s="6" t="str">
        <f t="shared" si="35"/>
        <v>Gas system</v>
      </c>
      <c r="E83" s="7" t="s">
        <v>47</v>
      </c>
      <c r="G83" s="15"/>
      <c r="H83" s="16"/>
      <c r="I83" s="47">
        <v>1.44</v>
      </c>
      <c r="J83" s="47">
        <v>1.44</v>
      </c>
      <c r="K83" s="47">
        <v>1.44</v>
      </c>
      <c r="L83" s="47">
        <v>1.44</v>
      </c>
      <c r="M83" s="47">
        <v>1.44</v>
      </c>
      <c r="N83" s="47">
        <v>1.44</v>
      </c>
      <c r="O83" s="47">
        <v>1.44</v>
      </c>
      <c r="P83" s="47">
        <v>1.44</v>
      </c>
      <c r="Q83" s="47">
        <v>1.44</v>
      </c>
      <c r="R83" s="47">
        <v>1.44</v>
      </c>
      <c r="S83" s="47">
        <v>1.44</v>
      </c>
      <c r="T83" s="47">
        <v>1.44</v>
      </c>
      <c r="U83" s="47">
        <v>1.44</v>
      </c>
      <c r="V83" s="47">
        <v>1.44</v>
      </c>
      <c r="W83" s="47">
        <v>1.44</v>
      </c>
      <c r="X83" s="47">
        <v>1.44</v>
      </c>
      <c r="Y83" s="47">
        <v>1.44</v>
      </c>
      <c r="Z83" s="47">
        <v>1.44</v>
      </c>
      <c r="AA83" s="47">
        <v>1.44</v>
      </c>
      <c r="AB83" s="47">
        <v>1.44</v>
      </c>
      <c r="AC83" s="47">
        <v>1.44</v>
      </c>
      <c r="AD83" s="47">
        <v>1.44</v>
      </c>
      <c r="AE83" s="47">
        <v>1.44</v>
      </c>
      <c r="AF83" s="47">
        <v>1.44</v>
      </c>
      <c r="AG83" s="47">
        <v>1.44</v>
      </c>
      <c r="AH83" s="47">
        <v>1.44</v>
      </c>
      <c r="AI83" s="47">
        <v>1.44</v>
      </c>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row>
    <row r="84" spans="1:63" ht="15" customHeight="1" x14ac:dyDescent="0.25">
      <c r="A84" s="7">
        <f>A$42</f>
        <v>0</v>
      </c>
      <c r="B84" s="6" t="str">
        <f>B$42</f>
        <v>Reference power production</v>
      </c>
      <c r="C84" s="6" t="str">
        <f t="shared" ref="C84:D84" si="36">C$42</f>
        <v>Condense</v>
      </c>
      <c r="D84" s="6" t="str">
        <f t="shared" si="36"/>
        <v>Power system</v>
      </c>
      <c r="E84" s="7" t="s">
        <v>47</v>
      </c>
      <c r="G84" s="15"/>
      <c r="H84" s="16"/>
      <c r="I84" s="47">
        <v>14.67</v>
      </c>
      <c r="J84" s="47">
        <v>14.42</v>
      </c>
      <c r="K84" s="47">
        <v>12.47</v>
      </c>
      <c r="L84" s="47">
        <v>10.3</v>
      </c>
      <c r="M84" s="47">
        <v>7.52</v>
      </c>
      <c r="N84" s="47">
        <v>3.68</v>
      </c>
      <c r="O84" s="47">
        <v>2.87</v>
      </c>
      <c r="P84" s="47">
        <v>2.87</v>
      </c>
      <c r="Q84" s="47">
        <v>2.87</v>
      </c>
      <c r="R84" s="47">
        <v>2.87</v>
      </c>
      <c r="S84" s="47">
        <v>2.87</v>
      </c>
      <c r="T84" s="47">
        <v>2.87</v>
      </c>
      <c r="U84" s="47">
        <v>2.87</v>
      </c>
      <c r="V84" s="47">
        <v>2.87</v>
      </c>
      <c r="W84" s="47">
        <v>2.87</v>
      </c>
      <c r="X84" s="47">
        <v>2.87</v>
      </c>
      <c r="Y84" s="47">
        <v>2.87</v>
      </c>
      <c r="Z84" s="47">
        <v>2.87</v>
      </c>
      <c r="AA84" s="47">
        <v>2.87</v>
      </c>
      <c r="AB84" s="47">
        <v>2.87</v>
      </c>
      <c r="AC84" s="47">
        <v>2.87</v>
      </c>
      <c r="AD84" s="47">
        <v>2.87</v>
      </c>
      <c r="AE84" s="47">
        <v>2.87</v>
      </c>
      <c r="AF84" s="47">
        <v>2.87</v>
      </c>
      <c r="AG84" s="47">
        <v>2.87</v>
      </c>
      <c r="AH84" s="47">
        <v>2.87</v>
      </c>
      <c r="AI84" s="47">
        <v>2.87</v>
      </c>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row>
    <row r="85" spans="1:63" ht="15" customHeight="1" x14ac:dyDescent="0.25">
      <c r="A85" s="10"/>
      <c r="B85" s="22"/>
      <c r="D85" s="11"/>
      <c r="E85" s="7"/>
      <c r="G85" s="16"/>
      <c r="H85" s="16"/>
      <c r="I85" s="47"/>
      <c r="J85" s="9"/>
      <c r="K85" s="9"/>
      <c r="L85" s="9"/>
      <c r="M85" s="9"/>
      <c r="N85" s="9"/>
      <c r="O85" s="9"/>
      <c r="P85" s="9"/>
      <c r="Q85" s="9"/>
      <c r="R85" s="9"/>
      <c r="S85" s="9"/>
      <c r="T85" s="9"/>
      <c r="U85" s="9"/>
      <c r="V85" s="9"/>
      <c r="W85" s="9"/>
      <c r="X85" s="9"/>
      <c r="Y85" s="9"/>
      <c r="Z85" s="9"/>
      <c r="AA85" s="9"/>
      <c r="AB85" s="9"/>
      <c r="AC85" s="9"/>
      <c r="AD85" s="9"/>
      <c r="AE85" s="9"/>
      <c r="AF85" s="9"/>
      <c r="AG85" s="8"/>
      <c r="AH85" s="8"/>
      <c r="AI85" s="8"/>
    </row>
    <row r="86" spans="1:63" ht="15" customHeight="1" x14ac:dyDescent="0.25">
      <c r="A86" s="10"/>
      <c r="B86" s="5" t="s">
        <v>26</v>
      </c>
      <c r="D86" s="11"/>
      <c r="E86" s="7"/>
      <c r="G86" s="15"/>
      <c r="H86" s="16"/>
      <c r="I86" s="47"/>
      <c r="J86" s="9"/>
      <c r="K86" s="9"/>
      <c r="L86" s="9"/>
      <c r="M86" s="9"/>
      <c r="N86" s="9"/>
      <c r="O86" s="9"/>
      <c r="P86" s="9"/>
      <c r="Q86" s="9"/>
      <c r="R86" s="9"/>
      <c r="S86" s="9"/>
      <c r="T86" s="9"/>
      <c r="U86" s="9"/>
      <c r="V86" s="9"/>
      <c r="W86" s="9"/>
      <c r="X86" s="9"/>
      <c r="Y86" s="9"/>
      <c r="Z86" s="9"/>
      <c r="AA86" s="9"/>
      <c r="AB86" s="9"/>
      <c r="AC86" s="9"/>
      <c r="AD86" s="9"/>
      <c r="AE86" s="9"/>
      <c r="AF86" s="9"/>
      <c r="AG86" s="8"/>
      <c r="AH86" s="8"/>
      <c r="AI86" s="8"/>
    </row>
    <row r="87" spans="1:63" ht="15" customHeight="1" x14ac:dyDescent="0.25">
      <c r="A87" s="7">
        <f>A$38</f>
        <v>1</v>
      </c>
      <c r="B87" s="6" t="str">
        <f>B$38</f>
        <v>Wood chips-fired  CHP plant</v>
      </c>
      <c r="C87" s="6" t="str">
        <f t="shared" ref="C87:D87" si="37">C$38</f>
        <v>Back pressure</v>
      </c>
      <c r="D87" s="6" t="str">
        <f t="shared" si="37"/>
        <v>Wood chips</v>
      </c>
      <c r="E87" s="7" t="s">
        <v>47</v>
      </c>
      <c r="G87" s="15"/>
      <c r="H87" s="16"/>
      <c r="I87" s="47">
        <v>291.60000000000002</v>
      </c>
      <c r="J87" s="47">
        <v>291.60000000000002</v>
      </c>
      <c r="K87" s="47">
        <v>291.60000000000002</v>
      </c>
      <c r="L87" s="47">
        <v>291.60000000000002</v>
      </c>
      <c r="M87" s="47">
        <v>291.60000000000002</v>
      </c>
      <c r="N87" s="47">
        <v>291.60000000000002</v>
      </c>
      <c r="O87" s="47">
        <v>291.60000000000002</v>
      </c>
      <c r="P87" s="47">
        <v>291.60000000000002</v>
      </c>
      <c r="Q87" s="47">
        <v>291.60000000000002</v>
      </c>
      <c r="R87" s="47">
        <v>291.60000000000002</v>
      </c>
      <c r="S87" s="47">
        <v>291.60000000000002</v>
      </c>
      <c r="T87" s="47">
        <v>291.60000000000002</v>
      </c>
      <c r="U87" s="47">
        <v>291.60000000000002</v>
      </c>
      <c r="V87" s="47">
        <v>291.60000000000002</v>
      </c>
      <c r="W87" s="47">
        <v>291.60000000000002</v>
      </c>
      <c r="X87" s="47">
        <v>291.60000000000002</v>
      </c>
      <c r="Y87" s="47">
        <v>291.60000000000002</v>
      </c>
      <c r="Z87" s="47">
        <v>291.60000000000002</v>
      </c>
      <c r="AA87" s="47">
        <v>291.60000000000002</v>
      </c>
      <c r="AB87" s="47">
        <v>291.60000000000002</v>
      </c>
      <c r="AC87" s="47">
        <v>291.60000000000002</v>
      </c>
      <c r="AD87" s="47">
        <v>291.60000000000002</v>
      </c>
      <c r="AE87" s="47">
        <v>291.60000000000002</v>
      </c>
      <c r="AF87" s="47">
        <v>291.60000000000002</v>
      </c>
      <c r="AG87" s="47">
        <v>291.60000000000002</v>
      </c>
      <c r="AH87" s="47">
        <v>291.60000000000002</v>
      </c>
      <c r="AI87" s="47">
        <v>291.60000000000002</v>
      </c>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row>
    <row r="88" spans="1:63" ht="15" customHeight="1" x14ac:dyDescent="0.25">
      <c r="A88" s="7">
        <f>A$39</f>
        <v>2</v>
      </c>
      <c r="B88" s="6" t="str">
        <f>B$39</f>
        <v>Large electric heat pump</v>
      </c>
      <c r="C88" s="6" t="str">
        <f t="shared" ref="C88:D88" si="38">C$39</f>
        <v>Lower voltage</v>
      </c>
      <c r="D88" s="6" t="str">
        <f t="shared" si="38"/>
        <v>Power system</v>
      </c>
      <c r="E88" s="7" t="s">
        <v>47</v>
      </c>
      <c r="G88" s="15"/>
      <c r="H88" s="16"/>
      <c r="I88" s="47">
        <v>166.75</v>
      </c>
      <c r="J88" s="47">
        <v>151.46</v>
      </c>
      <c r="K88" s="47">
        <v>129.88999999999999</v>
      </c>
      <c r="L88" s="47">
        <v>112.97</v>
      </c>
      <c r="M88" s="47">
        <v>98.57</v>
      </c>
      <c r="N88" s="47">
        <v>89.81</v>
      </c>
      <c r="O88" s="47">
        <v>78.23</v>
      </c>
      <c r="P88" s="47">
        <v>78.23</v>
      </c>
      <c r="Q88" s="47">
        <v>78.23</v>
      </c>
      <c r="R88" s="47">
        <v>78.23</v>
      </c>
      <c r="S88" s="47">
        <v>78.23</v>
      </c>
      <c r="T88" s="47">
        <v>78.23</v>
      </c>
      <c r="U88" s="47">
        <v>78.23</v>
      </c>
      <c r="V88" s="47">
        <v>78.23</v>
      </c>
      <c r="W88" s="47">
        <v>78.23</v>
      </c>
      <c r="X88" s="47">
        <v>78.23</v>
      </c>
      <c r="Y88" s="47">
        <v>78.23</v>
      </c>
      <c r="Z88" s="47">
        <v>78.23</v>
      </c>
      <c r="AA88" s="47">
        <v>78.23</v>
      </c>
      <c r="AB88" s="47">
        <v>78.23</v>
      </c>
      <c r="AC88" s="47">
        <v>78.23</v>
      </c>
      <c r="AD88" s="47">
        <v>78.23</v>
      </c>
      <c r="AE88" s="47">
        <v>78.23</v>
      </c>
      <c r="AF88" s="47">
        <v>78.23</v>
      </c>
      <c r="AG88" s="47">
        <v>78.23</v>
      </c>
      <c r="AH88" s="47">
        <v>78.23</v>
      </c>
      <c r="AI88" s="47">
        <v>78.23</v>
      </c>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row>
    <row r="89" spans="1:63" ht="15" customHeight="1" x14ac:dyDescent="0.25">
      <c r="A89" s="7">
        <f>A$40</f>
        <v>3</v>
      </c>
      <c r="B89" s="6" t="str">
        <f>B$40</f>
        <v>Extraction CHP plant</v>
      </c>
      <c r="C89" s="6" t="str">
        <f t="shared" ref="C89:D89" si="39">C$40</f>
        <v>Extraction</v>
      </c>
      <c r="D89" s="6" t="str">
        <f t="shared" si="39"/>
        <v>Power system</v>
      </c>
      <c r="E89" s="7" t="s">
        <v>47</v>
      </c>
      <c r="G89" s="15"/>
      <c r="H89" s="16"/>
      <c r="I89" s="47">
        <v>166.75</v>
      </c>
      <c r="J89" s="47">
        <v>151.46</v>
      </c>
      <c r="K89" s="47">
        <v>129.88999999999999</v>
      </c>
      <c r="L89" s="47">
        <v>112.97</v>
      </c>
      <c r="M89" s="47">
        <v>98.57</v>
      </c>
      <c r="N89" s="47">
        <v>89.81</v>
      </c>
      <c r="O89" s="47">
        <v>78.23</v>
      </c>
      <c r="P89" s="47">
        <v>78.23</v>
      </c>
      <c r="Q89" s="47">
        <v>78.23</v>
      </c>
      <c r="R89" s="47">
        <v>78.23</v>
      </c>
      <c r="S89" s="47">
        <v>78.23</v>
      </c>
      <c r="T89" s="47">
        <v>78.23</v>
      </c>
      <c r="U89" s="47">
        <v>78.23</v>
      </c>
      <c r="V89" s="47">
        <v>78.23</v>
      </c>
      <c r="W89" s="47">
        <v>78.23</v>
      </c>
      <c r="X89" s="47">
        <v>78.23</v>
      </c>
      <c r="Y89" s="47">
        <v>78.23</v>
      </c>
      <c r="Z89" s="47">
        <v>78.23</v>
      </c>
      <c r="AA89" s="47">
        <v>78.23</v>
      </c>
      <c r="AB89" s="47">
        <v>78.23</v>
      </c>
      <c r="AC89" s="47">
        <v>78.23</v>
      </c>
      <c r="AD89" s="47">
        <v>78.23</v>
      </c>
      <c r="AE89" s="47">
        <v>78.23</v>
      </c>
      <c r="AF89" s="47">
        <v>78.23</v>
      </c>
      <c r="AG89" s="47">
        <v>78.23</v>
      </c>
      <c r="AH89" s="47">
        <v>78.23</v>
      </c>
      <c r="AI89" s="47">
        <v>78.23</v>
      </c>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row>
    <row r="90" spans="1:63" ht="15" customHeight="1" x14ac:dyDescent="0.25">
      <c r="A90" s="7">
        <f>A$41</f>
        <v>4</v>
      </c>
      <c r="B90" s="6" t="str">
        <f>B$41</f>
        <v>Gas-fired DH boiler</v>
      </c>
      <c r="C90" s="6" t="str">
        <f t="shared" ref="C90:D90" si="40">C$41</f>
        <v>Boiler</v>
      </c>
      <c r="D90" s="6" t="str">
        <f t="shared" si="40"/>
        <v>Gas system</v>
      </c>
      <c r="E90" s="7" t="s">
        <v>47</v>
      </c>
      <c r="G90" s="15"/>
      <c r="H90" s="16"/>
      <c r="I90" s="47">
        <v>116.64</v>
      </c>
      <c r="J90" s="47">
        <v>116.64</v>
      </c>
      <c r="K90" s="47">
        <v>116.64</v>
      </c>
      <c r="L90" s="47">
        <v>116.64</v>
      </c>
      <c r="M90" s="47">
        <v>116.64</v>
      </c>
      <c r="N90" s="47">
        <v>116.64</v>
      </c>
      <c r="O90" s="47">
        <v>116.64</v>
      </c>
      <c r="P90" s="47">
        <v>116.64</v>
      </c>
      <c r="Q90" s="47">
        <v>116.64</v>
      </c>
      <c r="R90" s="47">
        <v>116.64</v>
      </c>
      <c r="S90" s="47">
        <v>116.64</v>
      </c>
      <c r="T90" s="47">
        <v>116.64</v>
      </c>
      <c r="U90" s="47">
        <v>116.64</v>
      </c>
      <c r="V90" s="47">
        <v>116.64</v>
      </c>
      <c r="W90" s="47">
        <v>116.64</v>
      </c>
      <c r="X90" s="47">
        <v>116.64</v>
      </c>
      <c r="Y90" s="47">
        <v>116.64</v>
      </c>
      <c r="Z90" s="47">
        <v>116.64</v>
      </c>
      <c r="AA90" s="47">
        <v>116.64</v>
      </c>
      <c r="AB90" s="47">
        <v>116.64</v>
      </c>
      <c r="AC90" s="47">
        <v>116.64</v>
      </c>
      <c r="AD90" s="47">
        <v>116.64</v>
      </c>
      <c r="AE90" s="47">
        <v>116.64</v>
      </c>
      <c r="AF90" s="47">
        <v>116.64</v>
      </c>
      <c r="AG90" s="47">
        <v>116.64</v>
      </c>
      <c r="AH90" s="47">
        <v>116.64</v>
      </c>
      <c r="AI90" s="47">
        <v>116.64</v>
      </c>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row>
    <row r="91" spans="1:63" ht="15" customHeight="1" x14ac:dyDescent="0.25">
      <c r="A91" s="7">
        <f>A$42</f>
        <v>0</v>
      </c>
      <c r="B91" s="6" t="str">
        <f>B$42</f>
        <v>Reference power production</v>
      </c>
      <c r="C91" s="6" t="str">
        <f t="shared" ref="C91:D91" si="41">C$42</f>
        <v>Condense</v>
      </c>
      <c r="D91" s="6" t="str">
        <f t="shared" si="41"/>
        <v>Power system</v>
      </c>
      <c r="E91" s="7" t="s">
        <v>47</v>
      </c>
      <c r="G91" s="15"/>
      <c r="H91" s="16"/>
      <c r="I91" s="47">
        <v>166.75</v>
      </c>
      <c r="J91" s="47">
        <v>151.46</v>
      </c>
      <c r="K91" s="47">
        <v>129.88999999999999</v>
      </c>
      <c r="L91" s="47">
        <v>112.97</v>
      </c>
      <c r="M91" s="47">
        <v>98.57</v>
      </c>
      <c r="N91" s="47">
        <v>89.81</v>
      </c>
      <c r="O91" s="47">
        <v>78.23</v>
      </c>
      <c r="P91" s="47">
        <v>78.23</v>
      </c>
      <c r="Q91" s="47">
        <v>78.23</v>
      </c>
      <c r="R91" s="47">
        <v>78.23</v>
      </c>
      <c r="S91" s="47">
        <v>78.23</v>
      </c>
      <c r="T91" s="47">
        <v>78.23</v>
      </c>
      <c r="U91" s="47">
        <v>78.23</v>
      </c>
      <c r="V91" s="47">
        <v>78.23</v>
      </c>
      <c r="W91" s="47">
        <v>78.23</v>
      </c>
      <c r="X91" s="47">
        <v>78.23</v>
      </c>
      <c r="Y91" s="47">
        <v>78.23</v>
      </c>
      <c r="Z91" s="47">
        <v>78.23</v>
      </c>
      <c r="AA91" s="47">
        <v>78.23</v>
      </c>
      <c r="AB91" s="47">
        <v>78.23</v>
      </c>
      <c r="AC91" s="47">
        <v>78.23</v>
      </c>
      <c r="AD91" s="47">
        <v>78.23</v>
      </c>
      <c r="AE91" s="47">
        <v>78.23</v>
      </c>
      <c r="AF91" s="47">
        <v>78.23</v>
      </c>
      <c r="AG91" s="47">
        <v>78.23</v>
      </c>
      <c r="AH91" s="47">
        <v>78.23</v>
      </c>
      <c r="AI91" s="47">
        <v>78.23</v>
      </c>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row>
    <row r="92" spans="1:63" ht="15" customHeight="1" x14ac:dyDescent="0.25">
      <c r="E92" s="7"/>
      <c r="I92" s="47"/>
      <c r="J92" s="48"/>
      <c r="K92" s="48"/>
      <c r="L92" s="48"/>
      <c r="M92" s="48"/>
      <c r="N92" s="48"/>
      <c r="O92" s="48"/>
      <c r="P92" s="48"/>
      <c r="Q92" s="48"/>
      <c r="R92" s="48"/>
      <c r="S92" s="48"/>
      <c r="T92" s="48"/>
      <c r="U92" s="48"/>
      <c r="V92" s="48"/>
      <c r="W92" s="48"/>
      <c r="X92" s="48"/>
      <c r="Y92" s="48"/>
      <c r="Z92" s="48"/>
      <c r="AA92" s="48"/>
      <c r="AB92" s="48"/>
      <c r="AC92" s="48"/>
      <c r="AD92" s="48"/>
      <c r="AE92" s="48"/>
      <c r="AF92" s="48"/>
      <c r="AG92" s="8"/>
      <c r="AH92" s="8"/>
      <c r="AI92" s="8"/>
    </row>
    <row r="93" spans="1:63" ht="15" customHeight="1" x14ac:dyDescent="0.25">
      <c r="A93" s="10"/>
      <c r="B93" s="5" t="s">
        <v>27</v>
      </c>
      <c r="D93" s="11"/>
      <c r="E93" s="7"/>
      <c r="G93" s="15"/>
      <c r="H93" s="16"/>
      <c r="I93" s="47"/>
      <c r="J93" s="9"/>
      <c r="K93" s="9"/>
      <c r="L93" s="9"/>
      <c r="M93" s="9"/>
      <c r="N93" s="9"/>
      <c r="O93" s="9"/>
      <c r="P93" s="9"/>
      <c r="Q93" s="9"/>
      <c r="R93" s="9"/>
      <c r="S93" s="9"/>
      <c r="T93" s="9"/>
      <c r="U93" s="9"/>
      <c r="V93" s="9"/>
      <c r="W93" s="9"/>
      <c r="X93" s="9"/>
      <c r="Y93" s="9"/>
      <c r="Z93" s="9"/>
      <c r="AA93" s="9"/>
      <c r="AB93" s="9"/>
      <c r="AC93" s="9"/>
      <c r="AD93" s="9"/>
      <c r="AE93" s="9"/>
      <c r="AF93" s="9"/>
      <c r="AG93" s="8"/>
      <c r="AH93" s="8"/>
      <c r="AI93" s="8"/>
    </row>
    <row r="94" spans="1:63" ht="15" customHeight="1" x14ac:dyDescent="0.25">
      <c r="A94" s="7">
        <f>A$38</f>
        <v>1</v>
      </c>
      <c r="B94" s="6" t="str">
        <f>B$38</f>
        <v>Wood chips-fired  CHP plant</v>
      </c>
      <c r="C94" s="6" t="str">
        <f t="shared" ref="C94:D94" si="42">C$38</f>
        <v>Back pressure</v>
      </c>
      <c r="D94" s="6" t="str">
        <f t="shared" si="42"/>
        <v>Wood chips</v>
      </c>
      <c r="E94" s="7" t="s">
        <v>47</v>
      </c>
      <c r="G94" s="15"/>
      <c r="H94" s="16"/>
      <c r="I94" s="47">
        <v>17.350000000000001</v>
      </c>
      <c r="J94" s="47">
        <v>17.350000000000001</v>
      </c>
      <c r="K94" s="47">
        <v>17.350000000000001</v>
      </c>
      <c r="L94" s="47">
        <v>17.350000000000001</v>
      </c>
      <c r="M94" s="47">
        <v>17.350000000000001</v>
      </c>
      <c r="N94" s="47">
        <v>17.350000000000001</v>
      </c>
      <c r="O94" s="47">
        <v>17.350000000000001</v>
      </c>
      <c r="P94" s="47">
        <v>17.350000000000001</v>
      </c>
      <c r="Q94" s="47">
        <v>17.350000000000001</v>
      </c>
      <c r="R94" s="47">
        <v>17.350000000000001</v>
      </c>
      <c r="S94" s="47">
        <v>17.350000000000001</v>
      </c>
      <c r="T94" s="47">
        <v>17.350000000000001</v>
      </c>
      <c r="U94" s="47">
        <v>17.350000000000001</v>
      </c>
      <c r="V94" s="47">
        <v>17.350000000000001</v>
      </c>
      <c r="W94" s="47">
        <v>17.350000000000001</v>
      </c>
      <c r="X94" s="47">
        <v>17.350000000000001</v>
      </c>
      <c r="Y94" s="47">
        <v>17.350000000000001</v>
      </c>
      <c r="Z94" s="47">
        <v>17.350000000000001</v>
      </c>
      <c r="AA94" s="47">
        <v>17.350000000000001</v>
      </c>
      <c r="AB94" s="47">
        <v>17.350000000000001</v>
      </c>
      <c r="AC94" s="47">
        <v>17.350000000000001</v>
      </c>
      <c r="AD94" s="47">
        <v>17.350000000000001</v>
      </c>
      <c r="AE94" s="47">
        <v>17.350000000000001</v>
      </c>
      <c r="AF94" s="47">
        <v>17.350000000000001</v>
      </c>
      <c r="AG94" s="47">
        <v>17.350000000000001</v>
      </c>
      <c r="AH94" s="47">
        <v>17.350000000000001</v>
      </c>
      <c r="AI94" s="47">
        <v>17.350000000000001</v>
      </c>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row>
    <row r="95" spans="1:63" ht="15" customHeight="1" x14ac:dyDescent="0.25">
      <c r="A95" s="7">
        <f>A$39</f>
        <v>2</v>
      </c>
      <c r="B95" s="6" t="str">
        <f>B$39</f>
        <v>Large electric heat pump</v>
      </c>
      <c r="C95" s="6" t="str">
        <f t="shared" ref="C95:D95" si="43">C$39</f>
        <v>Lower voltage</v>
      </c>
      <c r="D95" s="6" t="str">
        <f t="shared" si="43"/>
        <v>Power system</v>
      </c>
      <c r="E95" s="7" t="s">
        <v>47</v>
      </c>
      <c r="G95" s="15"/>
      <c r="H95" s="16"/>
      <c r="I95" s="47">
        <v>0.46</v>
      </c>
      <c r="J95" s="47">
        <v>0.43</v>
      </c>
      <c r="K95" s="47">
        <v>0.39</v>
      </c>
      <c r="L95" s="47">
        <v>0.37</v>
      </c>
      <c r="M95" s="47">
        <v>0.33</v>
      </c>
      <c r="N95" s="47">
        <v>0.3</v>
      </c>
      <c r="O95" s="47">
        <v>0.27</v>
      </c>
      <c r="P95" s="47">
        <v>0.27</v>
      </c>
      <c r="Q95" s="47">
        <v>0.27</v>
      </c>
      <c r="R95" s="47">
        <v>0.27</v>
      </c>
      <c r="S95" s="47">
        <v>0.27</v>
      </c>
      <c r="T95" s="47">
        <v>0.27</v>
      </c>
      <c r="U95" s="47">
        <v>0.27</v>
      </c>
      <c r="V95" s="47">
        <v>0.27</v>
      </c>
      <c r="W95" s="47">
        <v>0.27</v>
      </c>
      <c r="X95" s="47">
        <v>0.27</v>
      </c>
      <c r="Y95" s="47">
        <v>0.27</v>
      </c>
      <c r="Z95" s="47">
        <v>0.27</v>
      </c>
      <c r="AA95" s="47">
        <v>0.27</v>
      </c>
      <c r="AB95" s="47">
        <v>0.27</v>
      </c>
      <c r="AC95" s="47">
        <v>0.27</v>
      </c>
      <c r="AD95" s="47">
        <v>0.27</v>
      </c>
      <c r="AE95" s="47">
        <v>0.27</v>
      </c>
      <c r="AF95" s="47">
        <v>0.27</v>
      </c>
      <c r="AG95" s="47">
        <v>0.27</v>
      </c>
      <c r="AH95" s="47">
        <v>0.27</v>
      </c>
      <c r="AI95" s="47">
        <v>0.27</v>
      </c>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row>
    <row r="96" spans="1:63" ht="15" customHeight="1" x14ac:dyDescent="0.25">
      <c r="A96" s="7">
        <f>A$40</f>
        <v>3</v>
      </c>
      <c r="B96" s="6" t="str">
        <f>B$40</f>
        <v>Extraction CHP plant</v>
      </c>
      <c r="C96" s="6" t="str">
        <f t="shared" ref="C96:D96" si="44">C$40</f>
        <v>Extraction</v>
      </c>
      <c r="D96" s="6" t="str">
        <f t="shared" si="44"/>
        <v>Power system</v>
      </c>
      <c r="E96" s="7" t="s">
        <v>47</v>
      </c>
      <c r="G96" s="15"/>
      <c r="H96" s="16"/>
      <c r="I96" s="47">
        <v>0.46</v>
      </c>
      <c r="J96" s="47">
        <v>0.43</v>
      </c>
      <c r="K96" s="47">
        <v>0.39</v>
      </c>
      <c r="L96" s="47">
        <v>0.37</v>
      </c>
      <c r="M96" s="47">
        <v>0.33</v>
      </c>
      <c r="N96" s="47">
        <v>0.3</v>
      </c>
      <c r="O96" s="47">
        <v>0.27</v>
      </c>
      <c r="P96" s="47">
        <v>0.27</v>
      </c>
      <c r="Q96" s="47">
        <v>0.27</v>
      </c>
      <c r="R96" s="47">
        <v>0.27</v>
      </c>
      <c r="S96" s="47">
        <v>0.27</v>
      </c>
      <c r="T96" s="47">
        <v>0.27</v>
      </c>
      <c r="U96" s="47">
        <v>0.27</v>
      </c>
      <c r="V96" s="47">
        <v>0.27</v>
      </c>
      <c r="W96" s="47">
        <v>0.27</v>
      </c>
      <c r="X96" s="47">
        <v>0.27</v>
      </c>
      <c r="Y96" s="47">
        <v>0.27</v>
      </c>
      <c r="Z96" s="47">
        <v>0.27</v>
      </c>
      <c r="AA96" s="47">
        <v>0.27</v>
      </c>
      <c r="AB96" s="47">
        <v>0.27</v>
      </c>
      <c r="AC96" s="47">
        <v>0.27</v>
      </c>
      <c r="AD96" s="47">
        <v>0.27</v>
      </c>
      <c r="AE96" s="47">
        <v>0.27</v>
      </c>
      <c r="AF96" s="47">
        <v>0.27</v>
      </c>
      <c r="AG96" s="47">
        <v>0.27</v>
      </c>
      <c r="AH96" s="47">
        <v>0.27</v>
      </c>
      <c r="AI96" s="47">
        <v>0.27</v>
      </c>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row>
    <row r="97" spans="1:63" ht="15" customHeight="1" x14ac:dyDescent="0.25">
      <c r="A97" s="7">
        <f>A$41</f>
        <v>4</v>
      </c>
      <c r="B97" s="6" t="str">
        <f>B$41</f>
        <v>Gas-fired DH boiler</v>
      </c>
      <c r="C97" s="6" t="str">
        <f t="shared" ref="C97:D97" si="45">C$41</f>
        <v>Boiler</v>
      </c>
      <c r="D97" s="6" t="str">
        <f t="shared" si="45"/>
        <v>Gas system</v>
      </c>
      <c r="E97" s="7" t="s">
        <v>47</v>
      </c>
      <c r="G97" s="15"/>
      <c r="H97" s="16"/>
      <c r="I97" s="47">
        <v>0.36</v>
      </c>
      <c r="J97" s="47">
        <v>0.36</v>
      </c>
      <c r="K97" s="47">
        <v>0.36</v>
      </c>
      <c r="L97" s="47">
        <v>0.36</v>
      </c>
      <c r="M97" s="47">
        <v>0.36</v>
      </c>
      <c r="N97" s="47">
        <v>0.36</v>
      </c>
      <c r="O97" s="47">
        <v>0.36</v>
      </c>
      <c r="P97" s="47">
        <v>0.36</v>
      </c>
      <c r="Q97" s="47">
        <v>0.36</v>
      </c>
      <c r="R97" s="47">
        <v>0.36</v>
      </c>
      <c r="S97" s="47">
        <v>0.36</v>
      </c>
      <c r="T97" s="47">
        <v>0.36</v>
      </c>
      <c r="U97" s="47">
        <v>0.36</v>
      </c>
      <c r="V97" s="47">
        <v>0.36</v>
      </c>
      <c r="W97" s="47">
        <v>0.36</v>
      </c>
      <c r="X97" s="47">
        <v>0.36</v>
      </c>
      <c r="Y97" s="47">
        <v>0.36</v>
      </c>
      <c r="Z97" s="47">
        <v>0.36</v>
      </c>
      <c r="AA97" s="47">
        <v>0.36</v>
      </c>
      <c r="AB97" s="47">
        <v>0.36</v>
      </c>
      <c r="AC97" s="47">
        <v>0.36</v>
      </c>
      <c r="AD97" s="47">
        <v>0.36</v>
      </c>
      <c r="AE97" s="47">
        <v>0.36</v>
      </c>
      <c r="AF97" s="47">
        <v>0.36</v>
      </c>
      <c r="AG97" s="47">
        <v>0.36</v>
      </c>
      <c r="AH97" s="47">
        <v>0.36</v>
      </c>
      <c r="AI97" s="47">
        <v>0.36</v>
      </c>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row>
    <row r="98" spans="1:63" ht="15" customHeight="1" x14ac:dyDescent="0.25">
      <c r="A98" s="7">
        <f>A$42</f>
        <v>0</v>
      </c>
      <c r="B98" s="6" t="str">
        <f>B$42</f>
        <v>Reference power production</v>
      </c>
      <c r="C98" s="6" t="str">
        <f t="shared" ref="C98:D98" si="46">C$42</f>
        <v>Condense</v>
      </c>
      <c r="D98" s="6" t="str">
        <f t="shared" si="46"/>
        <v>Power system</v>
      </c>
      <c r="E98" s="7" t="s">
        <v>47</v>
      </c>
      <c r="G98" s="15"/>
      <c r="H98" s="16"/>
      <c r="I98" s="47">
        <v>0.46</v>
      </c>
      <c r="J98" s="47">
        <v>0.43</v>
      </c>
      <c r="K98" s="47">
        <v>0.39</v>
      </c>
      <c r="L98" s="47">
        <v>0.37</v>
      </c>
      <c r="M98" s="47">
        <v>0.33</v>
      </c>
      <c r="N98" s="47">
        <v>0.3</v>
      </c>
      <c r="O98" s="47">
        <v>0.27</v>
      </c>
      <c r="P98" s="47">
        <v>0.27</v>
      </c>
      <c r="Q98" s="47">
        <v>0.27</v>
      </c>
      <c r="R98" s="47">
        <v>0.27</v>
      </c>
      <c r="S98" s="47">
        <v>0.27</v>
      </c>
      <c r="T98" s="47">
        <v>0.27</v>
      </c>
      <c r="U98" s="47">
        <v>0.27</v>
      </c>
      <c r="V98" s="47">
        <v>0.27</v>
      </c>
      <c r="W98" s="47">
        <v>0.27</v>
      </c>
      <c r="X98" s="47">
        <v>0.27</v>
      </c>
      <c r="Y98" s="47">
        <v>0.27</v>
      </c>
      <c r="Z98" s="47">
        <v>0.27</v>
      </c>
      <c r="AA98" s="47">
        <v>0.27</v>
      </c>
      <c r="AB98" s="47">
        <v>0.27</v>
      </c>
      <c r="AC98" s="47">
        <v>0.27</v>
      </c>
      <c r="AD98" s="47">
        <v>0.27</v>
      </c>
      <c r="AE98" s="47">
        <v>0.27</v>
      </c>
      <c r="AF98" s="47">
        <v>0.27</v>
      </c>
      <c r="AG98" s="47">
        <v>0.27</v>
      </c>
      <c r="AH98" s="47">
        <v>0.27</v>
      </c>
      <c r="AI98" s="47">
        <v>0.27</v>
      </c>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row>
    <row r="99" spans="1:63" ht="15" customHeight="1" x14ac:dyDescent="0.25">
      <c r="E99" s="26"/>
      <c r="I99" s="23"/>
      <c r="J99" s="12"/>
      <c r="K99" s="12"/>
      <c r="L99" s="12"/>
      <c r="M99" s="12"/>
      <c r="N99" s="12"/>
      <c r="O99" s="12"/>
      <c r="P99" s="12"/>
      <c r="Q99" s="12"/>
      <c r="R99" s="12"/>
      <c r="S99" s="12"/>
      <c r="T99" s="12"/>
      <c r="U99" s="12"/>
      <c r="V99" s="12"/>
      <c r="W99" s="12"/>
      <c r="X99" s="12"/>
      <c r="Y99" s="12"/>
      <c r="Z99" s="12"/>
      <c r="AA99" s="12"/>
      <c r="AB99" s="12"/>
      <c r="AC99" s="12"/>
      <c r="AD99" s="12"/>
      <c r="AE99" s="12"/>
      <c r="AF99" s="12"/>
    </row>
    <row r="100" spans="1:63" ht="15" customHeight="1" x14ac:dyDescent="0.25">
      <c r="E100" s="26"/>
      <c r="I100" s="23"/>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row>
    <row r="101" spans="1:63" ht="15" customHeight="1" x14ac:dyDescent="0.3">
      <c r="B101" s="28" t="s">
        <v>80</v>
      </c>
      <c r="E101" s="26"/>
      <c r="I101" s="23"/>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row>
    <row r="102" spans="1:63" ht="15" customHeight="1" x14ac:dyDescent="0.3">
      <c r="B102" s="42"/>
      <c r="C102" s="30"/>
      <c r="D102" s="30"/>
      <c r="E102" s="30"/>
      <c r="F102" s="30"/>
      <c r="G102" s="30"/>
      <c r="H102" s="30"/>
      <c r="I102" s="30">
        <f>I28</f>
        <v>0</v>
      </c>
      <c r="J102" s="30">
        <f>I102+1</f>
        <v>1</v>
      </c>
      <c r="K102" s="30">
        <f t="shared" ref="K102:AI103" si="47">J102+1</f>
        <v>2</v>
      </c>
      <c r="L102" s="30">
        <f t="shared" si="47"/>
        <v>3</v>
      </c>
      <c r="M102" s="30">
        <f t="shared" si="47"/>
        <v>4</v>
      </c>
      <c r="N102" s="30">
        <f t="shared" si="47"/>
        <v>5</v>
      </c>
      <c r="O102" s="30">
        <f t="shared" si="47"/>
        <v>6</v>
      </c>
      <c r="P102" s="30">
        <f t="shared" si="47"/>
        <v>7</v>
      </c>
      <c r="Q102" s="30">
        <f t="shared" si="47"/>
        <v>8</v>
      </c>
      <c r="R102" s="30">
        <f t="shared" si="47"/>
        <v>9</v>
      </c>
      <c r="S102" s="30">
        <f t="shared" si="47"/>
        <v>10</v>
      </c>
      <c r="T102" s="30">
        <f t="shared" si="47"/>
        <v>11</v>
      </c>
      <c r="U102" s="30">
        <f t="shared" si="47"/>
        <v>12</v>
      </c>
      <c r="V102" s="30">
        <f t="shared" si="47"/>
        <v>13</v>
      </c>
      <c r="W102" s="30">
        <f t="shared" si="47"/>
        <v>14</v>
      </c>
      <c r="X102" s="30">
        <f t="shared" si="47"/>
        <v>15</v>
      </c>
      <c r="Y102" s="30">
        <f t="shared" si="47"/>
        <v>16</v>
      </c>
      <c r="Z102" s="30">
        <f t="shared" si="47"/>
        <v>17</v>
      </c>
      <c r="AA102" s="30">
        <f t="shared" si="47"/>
        <v>18</v>
      </c>
      <c r="AB102" s="30">
        <f t="shared" si="47"/>
        <v>19</v>
      </c>
      <c r="AC102" s="30">
        <f t="shared" si="47"/>
        <v>20</v>
      </c>
      <c r="AD102" s="30">
        <f t="shared" si="47"/>
        <v>21</v>
      </c>
      <c r="AE102" s="30">
        <f t="shared" si="47"/>
        <v>22</v>
      </c>
      <c r="AF102" s="30">
        <f t="shared" si="47"/>
        <v>23</v>
      </c>
      <c r="AG102" s="30">
        <f t="shared" si="47"/>
        <v>24</v>
      </c>
      <c r="AH102" s="30">
        <f t="shared" si="47"/>
        <v>25</v>
      </c>
      <c r="AI102" s="31">
        <f t="shared" si="47"/>
        <v>26</v>
      </c>
    </row>
    <row r="103" spans="1:63" ht="15" customHeight="1" x14ac:dyDescent="0.25">
      <c r="B103" s="32" t="s">
        <v>45</v>
      </c>
      <c r="C103" s="44" t="s">
        <v>31</v>
      </c>
      <c r="D103" s="33"/>
      <c r="E103" s="45" t="s">
        <v>32</v>
      </c>
      <c r="F103" s="33"/>
      <c r="G103" s="33"/>
      <c r="H103" s="33"/>
      <c r="I103" s="33">
        <f>I29</f>
        <v>2024</v>
      </c>
      <c r="J103" s="33">
        <f>I103+1</f>
        <v>2025</v>
      </c>
      <c r="K103" s="33">
        <f t="shared" si="47"/>
        <v>2026</v>
      </c>
      <c r="L103" s="33">
        <f t="shared" si="47"/>
        <v>2027</v>
      </c>
      <c r="M103" s="33">
        <f t="shared" si="47"/>
        <v>2028</v>
      </c>
      <c r="N103" s="33">
        <f t="shared" si="47"/>
        <v>2029</v>
      </c>
      <c r="O103" s="33">
        <f t="shared" si="47"/>
        <v>2030</v>
      </c>
      <c r="P103" s="33">
        <f t="shared" si="47"/>
        <v>2031</v>
      </c>
      <c r="Q103" s="33">
        <f t="shared" si="47"/>
        <v>2032</v>
      </c>
      <c r="R103" s="33">
        <f t="shared" si="47"/>
        <v>2033</v>
      </c>
      <c r="S103" s="33">
        <f t="shared" si="47"/>
        <v>2034</v>
      </c>
      <c r="T103" s="33">
        <f t="shared" si="47"/>
        <v>2035</v>
      </c>
      <c r="U103" s="33">
        <f t="shared" si="47"/>
        <v>2036</v>
      </c>
      <c r="V103" s="33">
        <f t="shared" si="47"/>
        <v>2037</v>
      </c>
      <c r="W103" s="33">
        <f t="shared" si="47"/>
        <v>2038</v>
      </c>
      <c r="X103" s="33">
        <f t="shared" si="47"/>
        <v>2039</v>
      </c>
      <c r="Y103" s="33">
        <f t="shared" si="47"/>
        <v>2040</v>
      </c>
      <c r="Z103" s="33">
        <f t="shared" si="47"/>
        <v>2041</v>
      </c>
      <c r="AA103" s="33">
        <f t="shared" si="47"/>
        <v>2042</v>
      </c>
      <c r="AB103" s="33">
        <f t="shared" si="47"/>
        <v>2043</v>
      </c>
      <c r="AC103" s="33">
        <f t="shared" si="47"/>
        <v>2044</v>
      </c>
      <c r="AD103" s="33">
        <f t="shared" si="47"/>
        <v>2045</v>
      </c>
      <c r="AE103" s="33">
        <f t="shared" si="47"/>
        <v>2046</v>
      </c>
      <c r="AF103" s="33">
        <f t="shared" si="47"/>
        <v>2047</v>
      </c>
      <c r="AG103" s="33">
        <f t="shared" si="47"/>
        <v>2048</v>
      </c>
      <c r="AH103" s="33">
        <f t="shared" si="47"/>
        <v>2049</v>
      </c>
      <c r="AI103" s="35">
        <f t="shared" si="47"/>
        <v>2050</v>
      </c>
    </row>
    <row r="104" spans="1:63" x14ac:dyDescent="0.25">
      <c r="E104" s="26"/>
      <c r="I104" s="23"/>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row>
    <row r="105" spans="1:63" ht="15" customHeight="1" x14ac:dyDescent="0.25">
      <c r="A105" s="18">
        <f>A$38</f>
        <v>1</v>
      </c>
      <c r="B105" s="5" t="str">
        <f>B$38</f>
        <v>Wood chips-fired  CHP plant</v>
      </c>
      <c r="C105" s="5"/>
      <c r="D105" s="5"/>
      <c r="E105" s="27" t="s">
        <v>48</v>
      </c>
      <c r="F105" s="5"/>
      <c r="G105" s="5"/>
      <c r="H105" s="5"/>
      <c r="I105" s="24">
        <f t="shared" ref="I105:AI105" si="48">SUMPRODUCT($C106:$C112,I106:I112)</f>
        <v>606.6882418431162</v>
      </c>
      <c r="J105" s="24">
        <f t="shared" si="48"/>
        <v>670.70305036285288</v>
      </c>
      <c r="K105" s="24">
        <f t="shared" si="48"/>
        <v>718.60858220490582</v>
      </c>
      <c r="L105" s="24">
        <f t="shared" si="48"/>
        <v>789.89345022629527</v>
      </c>
      <c r="M105" s="24">
        <f t="shared" si="48"/>
        <v>863.89595870653727</v>
      </c>
      <c r="N105" s="24">
        <f t="shared" si="48"/>
        <v>996.37874796576125</v>
      </c>
      <c r="O105" s="24">
        <f t="shared" si="48"/>
        <v>1170.6647826838848</v>
      </c>
      <c r="P105" s="24">
        <f t="shared" si="48"/>
        <v>1180.6303937997586</v>
      </c>
      <c r="Q105" s="24">
        <f t="shared" si="48"/>
        <v>1194.0147683142425</v>
      </c>
      <c r="R105" s="24">
        <f t="shared" si="48"/>
        <v>1203.9400248485163</v>
      </c>
      <c r="S105" s="24">
        <f t="shared" si="48"/>
        <v>1213.8492226334004</v>
      </c>
      <c r="T105" s="24">
        <f t="shared" si="48"/>
        <v>1223.7341245860739</v>
      </c>
      <c r="U105" s="24">
        <f t="shared" si="48"/>
        <v>1233.5887572630427</v>
      </c>
      <c r="V105" s="24">
        <f t="shared" si="48"/>
        <v>1243.4273445486426</v>
      </c>
      <c r="W105" s="24">
        <f t="shared" si="48"/>
        <v>1253.2315373381161</v>
      </c>
      <c r="X105" s="24">
        <f t="shared" si="48"/>
        <v>1263.0196847362215</v>
      </c>
      <c r="Y105" s="24">
        <f t="shared" si="48"/>
        <v>1276.1880891744111</v>
      </c>
      <c r="Z105" s="24">
        <f t="shared" si="48"/>
        <v>1275.6029944942848</v>
      </c>
      <c r="AA105" s="24">
        <f t="shared" si="48"/>
        <v>1274.9876305384532</v>
      </c>
      <c r="AB105" s="24">
        <f t="shared" si="48"/>
        <v>1274.3319120010217</v>
      </c>
      <c r="AC105" s="24">
        <f t="shared" si="48"/>
        <v>1273.6358388819901</v>
      </c>
      <c r="AD105" s="24">
        <f t="shared" si="48"/>
        <v>1272.8893258754638</v>
      </c>
      <c r="AE105" s="24">
        <f t="shared" si="48"/>
        <v>1272.1024582873374</v>
      </c>
      <c r="AF105" s="24">
        <f t="shared" si="48"/>
        <v>1271.2763783403625</v>
      </c>
      <c r="AG105" s="24">
        <f t="shared" si="48"/>
        <v>1270.4396522402915</v>
      </c>
      <c r="AH105" s="24">
        <f t="shared" si="48"/>
        <v>1269.6153164014163</v>
      </c>
      <c r="AI105" s="24">
        <f t="shared" si="48"/>
        <v>1268.7921299648954</v>
      </c>
    </row>
    <row r="106" spans="1:63" ht="15" customHeight="1" x14ac:dyDescent="0.25">
      <c r="B106" s="6" t="str">
        <f>B$37</f>
        <v>Net energy costs</v>
      </c>
      <c r="C106" s="97">
        <v>1</v>
      </c>
      <c r="D106" s="96" t="s">
        <v>120</v>
      </c>
      <c r="E106" s="26" t="s">
        <v>48</v>
      </c>
      <c r="I106" s="23">
        <f t="shared" ref="I106:AI106" si="49">IFERROR((1+$E$20)/$F$20*I$38-$E$20*I$42,0)</f>
        <v>357.08139473684241</v>
      </c>
      <c r="J106" s="23">
        <f t="shared" si="49"/>
        <v>417.73307894736854</v>
      </c>
      <c r="K106" s="23">
        <f t="shared" si="49"/>
        <v>454.91550000000052</v>
      </c>
      <c r="L106" s="23">
        <f t="shared" si="49"/>
        <v>519.00613157894782</v>
      </c>
      <c r="M106" s="23">
        <f t="shared" si="49"/>
        <v>583.07905263157932</v>
      </c>
      <c r="N106" s="23">
        <f t="shared" si="49"/>
        <v>700.94347368421109</v>
      </c>
      <c r="O106" s="23">
        <f t="shared" si="49"/>
        <v>872.60660526315837</v>
      </c>
      <c r="P106" s="23">
        <f t="shared" si="49"/>
        <v>882.89502631579012</v>
      </c>
      <c r="Q106" s="23">
        <f t="shared" si="49"/>
        <v>896.62239473684235</v>
      </c>
      <c r="R106" s="23">
        <f t="shared" si="49"/>
        <v>906.9108157894741</v>
      </c>
      <c r="S106" s="23">
        <f t="shared" si="49"/>
        <v>917.21344736842138</v>
      </c>
      <c r="T106" s="23">
        <f t="shared" si="49"/>
        <v>927.5018684210529</v>
      </c>
      <c r="U106" s="23">
        <f t="shared" si="49"/>
        <v>937.79028947368465</v>
      </c>
      <c r="V106" s="23">
        <f t="shared" si="49"/>
        <v>948.09292105263194</v>
      </c>
      <c r="W106" s="23">
        <f t="shared" si="49"/>
        <v>958.38134210526346</v>
      </c>
      <c r="X106" s="23">
        <f t="shared" si="49"/>
        <v>968.68397368421097</v>
      </c>
      <c r="Y106" s="23">
        <f t="shared" si="49"/>
        <v>982.39713157894789</v>
      </c>
      <c r="Z106" s="23">
        <f t="shared" si="49"/>
        <v>982.39713157894789</v>
      </c>
      <c r="AA106" s="23">
        <f t="shared" si="49"/>
        <v>982.39713157894789</v>
      </c>
      <c r="AB106" s="23">
        <f t="shared" si="49"/>
        <v>982.39713157894789</v>
      </c>
      <c r="AC106" s="23">
        <f t="shared" si="49"/>
        <v>982.39713157894789</v>
      </c>
      <c r="AD106" s="23">
        <f t="shared" si="49"/>
        <v>982.39713157894789</v>
      </c>
      <c r="AE106" s="23">
        <f t="shared" si="49"/>
        <v>982.39713157894789</v>
      </c>
      <c r="AF106" s="23">
        <f t="shared" si="49"/>
        <v>982.39713157894789</v>
      </c>
      <c r="AG106" s="23">
        <f t="shared" si="49"/>
        <v>982.39713157894789</v>
      </c>
      <c r="AH106" s="23">
        <f t="shared" si="49"/>
        <v>982.39713157894789</v>
      </c>
      <c r="AI106" s="23">
        <f t="shared" si="49"/>
        <v>982.39713157894789</v>
      </c>
    </row>
    <row r="107" spans="1:63" ht="15" customHeight="1" x14ac:dyDescent="0.25">
      <c r="B107" s="6" t="str">
        <f>B$51</f>
        <v>Variable O&amp;M costs</v>
      </c>
      <c r="C107" s="97">
        <v>1</v>
      </c>
      <c r="D107" s="96" t="s">
        <v>120</v>
      </c>
      <c r="E107" s="26" t="s">
        <v>48</v>
      </c>
      <c r="I107" s="23">
        <f t="shared" ref="I107:AI107" si="50">IFERROR((1+$E$20)/$F$20*I$52-$E$20*I$56,0)</f>
        <v>251.52631578947373</v>
      </c>
      <c r="J107" s="23">
        <f t="shared" si="50"/>
        <v>251.52631578947373</v>
      </c>
      <c r="K107" s="23">
        <f t="shared" si="50"/>
        <v>251.52631578947373</v>
      </c>
      <c r="L107" s="23">
        <f t="shared" si="50"/>
        <v>251.52631578947373</v>
      </c>
      <c r="M107" s="23">
        <f t="shared" si="50"/>
        <v>251.52631578947373</v>
      </c>
      <c r="N107" s="23">
        <f t="shared" si="50"/>
        <v>251.52631578947373</v>
      </c>
      <c r="O107" s="23">
        <f t="shared" si="50"/>
        <v>251.52631578947373</v>
      </c>
      <c r="P107" s="23">
        <f t="shared" si="50"/>
        <v>251.52631578947373</v>
      </c>
      <c r="Q107" s="23">
        <f t="shared" si="50"/>
        <v>251.52631578947373</v>
      </c>
      <c r="R107" s="23">
        <f t="shared" si="50"/>
        <v>251.52631578947373</v>
      </c>
      <c r="S107" s="23">
        <f t="shared" si="50"/>
        <v>251.52631578947373</v>
      </c>
      <c r="T107" s="23">
        <f t="shared" si="50"/>
        <v>251.52631578947373</v>
      </c>
      <c r="U107" s="23">
        <f t="shared" si="50"/>
        <v>251.52631578947373</v>
      </c>
      <c r="V107" s="23">
        <f t="shared" si="50"/>
        <v>251.52631578947373</v>
      </c>
      <c r="W107" s="23">
        <f t="shared" si="50"/>
        <v>251.52631578947373</v>
      </c>
      <c r="X107" s="23">
        <f t="shared" si="50"/>
        <v>251.52631578947373</v>
      </c>
      <c r="Y107" s="23">
        <f t="shared" si="50"/>
        <v>251.52631578947373</v>
      </c>
      <c r="Z107" s="23">
        <f t="shared" si="50"/>
        <v>251.52631578947373</v>
      </c>
      <c r="AA107" s="23">
        <f t="shared" si="50"/>
        <v>251.52631578947373</v>
      </c>
      <c r="AB107" s="23">
        <f t="shared" si="50"/>
        <v>251.52631578947373</v>
      </c>
      <c r="AC107" s="23">
        <f t="shared" si="50"/>
        <v>251.52631578947373</v>
      </c>
      <c r="AD107" s="23">
        <f t="shared" si="50"/>
        <v>251.52631578947373</v>
      </c>
      <c r="AE107" s="23">
        <f t="shared" si="50"/>
        <v>251.52631578947373</v>
      </c>
      <c r="AF107" s="23">
        <f t="shared" si="50"/>
        <v>251.52631578947373</v>
      </c>
      <c r="AG107" s="23">
        <f t="shared" si="50"/>
        <v>251.52631578947373</v>
      </c>
      <c r="AH107" s="23">
        <f t="shared" si="50"/>
        <v>251.52631578947373</v>
      </c>
      <c r="AI107" s="23">
        <f t="shared" si="50"/>
        <v>251.52631578947373</v>
      </c>
    </row>
    <row r="108" spans="1:63" ht="15" customHeight="1" x14ac:dyDescent="0.25">
      <c r="B108" s="6" t="s">
        <v>23</v>
      </c>
      <c r="C108" s="97">
        <v>0</v>
      </c>
      <c r="D108" s="96" t="s">
        <v>121</v>
      </c>
      <c r="E108" s="26" t="s">
        <v>48</v>
      </c>
      <c r="I108" s="23">
        <f t="shared" ref="I108:AI108" si="51">IFERROR((1+$E$20)/$F$20*I$45-$E$20*I$49,0)</f>
        <v>0</v>
      </c>
      <c r="J108" s="23">
        <f t="shared" si="51"/>
        <v>0</v>
      </c>
      <c r="K108" s="23">
        <f t="shared" si="51"/>
        <v>0</v>
      </c>
      <c r="L108" s="23">
        <f t="shared" si="51"/>
        <v>0</v>
      </c>
      <c r="M108" s="23">
        <f t="shared" si="51"/>
        <v>0</v>
      </c>
      <c r="N108" s="23">
        <f t="shared" si="51"/>
        <v>0</v>
      </c>
      <c r="O108" s="23">
        <f t="shared" si="51"/>
        <v>0</v>
      </c>
      <c r="P108" s="23">
        <f t="shared" si="51"/>
        <v>0</v>
      </c>
      <c r="Q108" s="23">
        <f t="shared" si="51"/>
        <v>0</v>
      </c>
      <c r="R108" s="23">
        <f t="shared" si="51"/>
        <v>0</v>
      </c>
      <c r="S108" s="23">
        <f t="shared" si="51"/>
        <v>0</v>
      </c>
      <c r="T108" s="23">
        <f t="shared" si="51"/>
        <v>0</v>
      </c>
      <c r="U108" s="23">
        <f t="shared" si="51"/>
        <v>0</v>
      </c>
      <c r="V108" s="23">
        <f t="shared" si="51"/>
        <v>0</v>
      </c>
      <c r="W108" s="23">
        <f t="shared" si="51"/>
        <v>0</v>
      </c>
      <c r="X108" s="23">
        <f t="shared" si="51"/>
        <v>0</v>
      </c>
      <c r="Y108" s="23">
        <f t="shared" si="51"/>
        <v>0</v>
      </c>
      <c r="Z108" s="23">
        <f t="shared" si="51"/>
        <v>0</v>
      </c>
      <c r="AA108" s="23">
        <f t="shared" si="51"/>
        <v>0</v>
      </c>
      <c r="AB108" s="23">
        <f t="shared" si="51"/>
        <v>0</v>
      </c>
      <c r="AC108" s="23">
        <f t="shared" si="51"/>
        <v>0</v>
      </c>
      <c r="AD108" s="23">
        <f t="shared" si="51"/>
        <v>0</v>
      </c>
      <c r="AE108" s="23">
        <f t="shared" si="51"/>
        <v>0</v>
      </c>
      <c r="AF108" s="23">
        <f t="shared" si="51"/>
        <v>0</v>
      </c>
      <c r="AG108" s="23">
        <f t="shared" si="51"/>
        <v>0</v>
      </c>
      <c r="AH108" s="23">
        <f t="shared" si="51"/>
        <v>0</v>
      </c>
      <c r="AI108" s="23">
        <f t="shared" si="51"/>
        <v>0</v>
      </c>
    </row>
    <row r="109" spans="1:63" ht="15" customHeight="1" x14ac:dyDescent="0.25">
      <c r="B109" s="6" t="s">
        <v>19</v>
      </c>
      <c r="C109" s="97">
        <v>1</v>
      </c>
      <c r="D109" s="96" t="s">
        <v>120</v>
      </c>
      <c r="E109" s="26" t="s">
        <v>48</v>
      </c>
      <c r="I109" s="23">
        <f t="shared" ref="I109:AI109" si="52">I116*I$32/1000</f>
        <v>-51.725065698726311</v>
      </c>
      <c r="J109" s="23">
        <f t="shared" si="52"/>
        <v>-48.928427344515789</v>
      </c>
      <c r="K109" s="23">
        <f t="shared" si="52"/>
        <v>-39.066451270094724</v>
      </c>
      <c r="L109" s="23">
        <f t="shared" si="52"/>
        <v>-32.570672762652627</v>
      </c>
      <c r="M109" s="23">
        <f t="shared" si="52"/>
        <v>-23.276114065042098</v>
      </c>
      <c r="N109" s="23">
        <f t="shared" si="52"/>
        <v>-9.1290175684499957</v>
      </c>
      <c r="O109" s="23">
        <f t="shared" si="52"/>
        <v>-6.9607044742736806</v>
      </c>
      <c r="P109" s="23">
        <f t="shared" si="52"/>
        <v>-7.2835144110315753</v>
      </c>
      <c r="Q109" s="23">
        <f t="shared" si="52"/>
        <v>-7.6265083175999973</v>
      </c>
      <c r="R109" s="23">
        <f t="shared" si="52"/>
        <v>-7.989672835957891</v>
      </c>
      <c r="S109" s="23">
        <f t="shared" si="52"/>
        <v>-8.3831066300210484</v>
      </c>
      <c r="T109" s="23">
        <f t="shared" si="52"/>
        <v>-8.7866257299789439</v>
      </c>
      <c r="U109" s="23">
        <f t="shared" si="52"/>
        <v>-9.2204141056421012</v>
      </c>
      <c r="V109" s="23">
        <f t="shared" si="52"/>
        <v>-9.6844583989894684</v>
      </c>
      <c r="W109" s="23">
        <f t="shared" si="52"/>
        <v>-10.168686662147364</v>
      </c>
      <c r="X109" s="23">
        <f t="shared" si="52"/>
        <v>-10.683170842989467</v>
      </c>
      <c r="Y109" s="23">
        <f t="shared" si="52"/>
        <v>-11.227924299536834</v>
      </c>
      <c r="Z109" s="23">
        <f t="shared" si="52"/>
        <v>-11.813018979663152</v>
      </c>
      <c r="AA109" s="23">
        <f t="shared" si="52"/>
        <v>-12.42838293549473</v>
      </c>
      <c r="AB109" s="23">
        <f t="shared" si="52"/>
        <v>-13.08410147292631</v>
      </c>
      <c r="AC109" s="23">
        <f t="shared" si="52"/>
        <v>-13.780174591957888</v>
      </c>
      <c r="AD109" s="23">
        <f t="shared" si="52"/>
        <v>-14.526687598484203</v>
      </c>
      <c r="AE109" s="23">
        <f t="shared" si="52"/>
        <v>-15.31355518661052</v>
      </c>
      <c r="AF109" s="23">
        <f t="shared" si="52"/>
        <v>-16.139635133585518</v>
      </c>
      <c r="AG109" s="23">
        <f t="shared" si="52"/>
        <v>-16.976361233656572</v>
      </c>
      <c r="AH109" s="23">
        <f t="shared" si="52"/>
        <v>-17.800697072531573</v>
      </c>
      <c r="AI109" s="23">
        <f t="shared" si="52"/>
        <v>-18.623883509052625</v>
      </c>
    </row>
    <row r="110" spans="1:63" ht="15" customHeight="1" x14ac:dyDescent="0.25">
      <c r="B110" s="6" t="s">
        <v>20</v>
      </c>
      <c r="C110" s="97">
        <v>1</v>
      </c>
      <c r="E110" s="26" t="s">
        <v>48</v>
      </c>
      <c r="I110" s="23">
        <f t="shared" ref="I110:AI110" si="53">I117*I$33/1000</f>
        <v>0.51178765500000012</v>
      </c>
      <c r="J110" s="23">
        <f t="shared" si="53"/>
        <v>0.52155353000000015</v>
      </c>
      <c r="K110" s="23">
        <f t="shared" si="53"/>
        <v>0.59772735500000007</v>
      </c>
      <c r="L110" s="23">
        <f t="shared" si="53"/>
        <v>0.68249514999999994</v>
      </c>
      <c r="M110" s="23">
        <f t="shared" si="53"/>
        <v>0.79109168000000007</v>
      </c>
      <c r="N110" s="23">
        <f t="shared" si="53"/>
        <v>0.94109552000000007</v>
      </c>
      <c r="O110" s="23">
        <f t="shared" si="53"/>
        <v>0.97273695500000013</v>
      </c>
      <c r="P110" s="23">
        <f t="shared" si="53"/>
        <v>0.97273695500000013</v>
      </c>
      <c r="Q110" s="23">
        <f t="shared" si="53"/>
        <v>0.97273695500000013</v>
      </c>
      <c r="R110" s="23">
        <f t="shared" si="53"/>
        <v>0.97273695500000013</v>
      </c>
      <c r="S110" s="23">
        <f t="shared" si="53"/>
        <v>0.97273695500000013</v>
      </c>
      <c r="T110" s="23">
        <f t="shared" si="53"/>
        <v>0.97273695500000013</v>
      </c>
      <c r="U110" s="23">
        <f t="shared" si="53"/>
        <v>0.97273695500000013</v>
      </c>
      <c r="V110" s="23">
        <f t="shared" si="53"/>
        <v>0.97273695500000013</v>
      </c>
      <c r="W110" s="23">
        <f t="shared" si="53"/>
        <v>0.97273695500000013</v>
      </c>
      <c r="X110" s="23">
        <f t="shared" si="53"/>
        <v>0.97273695500000013</v>
      </c>
      <c r="Y110" s="23">
        <f t="shared" si="53"/>
        <v>0.97273695500000013</v>
      </c>
      <c r="Z110" s="23">
        <f t="shared" si="53"/>
        <v>0.97273695500000013</v>
      </c>
      <c r="AA110" s="23">
        <f t="shared" si="53"/>
        <v>0.97273695500000013</v>
      </c>
      <c r="AB110" s="23">
        <f t="shared" si="53"/>
        <v>0.97273695500000013</v>
      </c>
      <c r="AC110" s="23">
        <f t="shared" si="53"/>
        <v>0.97273695500000013</v>
      </c>
      <c r="AD110" s="23">
        <f t="shared" si="53"/>
        <v>0.97273695500000013</v>
      </c>
      <c r="AE110" s="23">
        <f t="shared" si="53"/>
        <v>0.97273695500000013</v>
      </c>
      <c r="AF110" s="23">
        <f t="shared" si="53"/>
        <v>0.97273695500000013</v>
      </c>
      <c r="AG110" s="23">
        <f t="shared" si="53"/>
        <v>0.97273695500000013</v>
      </c>
      <c r="AH110" s="23">
        <f t="shared" si="53"/>
        <v>0.97273695500000013</v>
      </c>
      <c r="AI110" s="23">
        <f t="shared" si="53"/>
        <v>0.97273695500000013</v>
      </c>
    </row>
    <row r="111" spans="1:63" ht="15" customHeight="1" x14ac:dyDescent="0.25">
      <c r="B111" s="6" t="s">
        <v>21</v>
      </c>
      <c r="C111" s="97">
        <v>1</v>
      </c>
      <c r="E111" s="26" t="s">
        <v>48</v>
      </c>
      <c r="I111" s="23">
        <f t="shared" ref="I111:AI111" si="54">I118*I$34/1000</f>
        <v>36.676814407894746</v>
      </c>
      <c r="J111" s="23">
        <f t="shared" si="54"/>
        <v>37.228125937894745</v>
      </c>
      <c r="K111" s="23">
        <f t="shared" si="54"/>
        <v>38.005875427894743</v>
      </c>
      <c r="L111" s="23">
        <f t="shared" si="54"/>
        <v>38.615959867894752</v>
      </c>
      <c r="M111" s="23">
        <f t="shared" si="54"/>
        <v>39.135180667894744</v>
      </c>
      <c r="N111" s="23">
        <f t="shared" si="54"/>
        <v>39.451039987894752</v>
      </c>
      <c r="O111" s="23">
        <f t="shared" si="54"/>
        <v>39.868580047894753</v>
      </c>
      <c r="P111" s="23">
        <f t="shared" si="54"/>
        <v>39.868580047894753</v>
      </c>
      <c r="Q111" s="23">
        <f t="shared" si="54"/>
        <v>39.868580047894753</v>
      </c>
      <c r="R111" s="23">
        <f t="shared" si="54"/>
        <v>39.868580047894753</v>
      </c>
      <c r="S111" s="23">
        <f t="shared" si="54"/>
        <v>39.868580047894753</v>
      </c>
      <c r="T111" s="23">
        <f t="shared" si="54"/>
        <v>39.868580047894753</v>
      </c>
      <c r="U111" s="23">
        <f t="shared" si="54"/>
        <v>39.868580047894753</v>
      </c>
      <c r="V111" s="23">
        <f t="shared" si="54"/>
        <v>39.868580047894753</v>
      </c>
      <c r="W111" s="23">
        <f t="shared" si="54"/>
        <v>39.868580047894753</v>
      </c>
      <c r="X111" s="23">
        <f t="shared" si="54"/>
        <v>39.868580047894753</v>
      </c>
      <c r="Y111" s="23">
        <f t="shared" si="54"/>
        <v>39.868580047894753</v>
      </c>
      <c r="Z111" s="23">
        <f t="shared" si="54"/>
        <v>39.868580047894753</v>
      </c>
      <c r="AA111" s="23">
        <f t="shared" si="54"/>
        <v>39.868580047894753</v>
      </c>
      <c r="AB111" s="23">
        <f t="shared" si="54"/>
        <v>39.868580047894753</v>
      </c>
      <c r="AC111" s="23">
        <f t="shared" si="54"/>
        <v>39.868580047894753</v>
      </c>
      <c r="AD111" s="23">
        <f t="shared" si="54"/>
        <v>39.868580047894753</v>
      </c>
      <c r="AE111" s="23">
        <f t="shared" si="54"/>
        <v>39.868580047894753</v>
      </c>
      <c r="AF111" s="23">
        <f t="shared" si="54"/>
        <v>39.868580047894753</v>
      </c>
      <c r="AG111" s="23">
        <f t="shared" si="54"/>
        <v>39.868580047894753</v>
      </c>
      <c r="AH111" s="23">
        <f t="shared" si="54"/>
        <v>39.868580047894753</v>
      </c>
      <c r="AI111" s="23">
        <f t="shared" si="54"/>
        <v>39.868580047894753</v>
      </c>
    </row>
    <row r="112" spans="1:63" ht="15" customHeight="1" x14ac:dyDescent="0.25">
      <c r="B112" s="6" t="s">
        <v>22</v>
      </c>
      <c r="C112" s="97">
        <v>1</v>
      </c>
      <c r="E112" s="26" t="s">
        <v>48</v>
      </c>
      <c r="I112" s="23">
        <f t="shared" ref="I112:AI112" si="55">I119*I$35/1000</f>
        <v>12.616994952631581</v>
      </c>
      <c r="J112" s="23">
        <f t="shared" si="55"/>
        <v>12.622403502631581</v>
      </c>
      <c r="K112" s="23">
        <f t="shared" si="55"/>
        <v>12.62961490263158</v>
      </c>
      <c r="L112" s="23">
        <f t="shared" si="55"/>
        <v>12.633220602631582</v>
      </c>
      <c r="M112" s="23">
        <f t="shared" si="55"/>
        <v>12.640432002631583</v>
      </c>
      <c r="N112" s="23">
        <f t="shared" si="55"/>
        <v>12.645840552631581</v>
      </c>
      <c r="O112" s="23">
        <f t="shared" si="55"/>
        <v>12.651249102631581</v>
      </c>
      <c r="P112" s="23">
        <f t="shared" si="55"/>
        <v>12.651249102631581</v>
      </c>
      <c r="Q112" s="23">
        <f t="shared" si="55"/>
        <v>12.651249102631581</v>
      </c>
      <c r="R112" s="23">
        <f t="shared" si="55"/>
        <v>12.651249102631581</v>
      </c>
      <c r="S112" s="23">
        <f t="shared" si="55"/>
        <v>12.651249102631581</v>
      </c>
      <c r="T112" s="23">
        <f t="shared" si="55"/>
        <v>12.651249102631581</v>
      </c>
      <c r="U112" s="23">
        <f t="shared" si="55"/>
        <v>12.651249102631581</v>
      </c>
      <c r="V112" s="23">
        <f t="shared" si="55"/>
        <v>12.651249102631581</v>
      </c>
      <c r="W112" s="23">
        <f t="shared" si="55"/>
        <v>12.651249102631581</v>
      </c>
      <c r="X112" s="23">
        <f t="shared" si="55"/>
        <v>12.651249102631581</v>
      </c>
      <c r="Y112" s="23">
        <f t="shared" si="55"/>
        <v>12.651249102631581</v>
      </c>
      <c r="Z112" s="23">
        <f t="shared" si="55"/>
        <v>12.651249102631581</v>
      </c>
      <c r="AA112" s="23">
        <f t="shared" si="55"/>
        <v>12.651249102631581</v>
      </c>
      <c r="AB112" s="23">
        <f t="shared" si="55"/>
        <v>12.651249102631581</v>
      </c>
      <c r="AC112" s="23">
        <f t="shared" si="55"/>
        <v>12.651249102631581</v>
      </c>
      <c r="AD112" s="23">
        <f t="shared" si="55"/>
        <v>12.651249102631581</v>
      </c>
      <c r="AE112" s="23">
        <f t="shared" si="55"/>
        <v>12.651249102631581</v>
      </c>
      <c r="AF112" s="23">
        <f t="shared" si="55"/>
        <v>12.651249102631581</v>
      </c>
      <c r="AG112" s="23">
        <f t="shared" si="55"/>
        <v>12.651249102631581</v>
      </c>
      <c r="AH112" s="23">
        <f t="shared" si="55"/>
        <v>12.651249102631581</v>
      </c>
      <c r="AI112" s="23">
        <f t="shared" si="55"/>
        <v>12.651249102631581</v>
      </c>
    </row>
    <row r="113" spans="1:35" ht="15" customHeight="1" x14ac:dyDescent="0.25">
      <c r="B113" s="6" t="str">
        <f>B$58</f>
        <v>CO2 emissions</v>
      </c>
      <c r="C113" s="97">
        <v>1</v>
      </c>
      <c r="E113" s="26" t="s">
        <v>42</v>
      </c>
      <c r="I113" s="23">
        <f t="shared" ref="I113:AI113" si="56">IFERROR((1+$E$20)/$F$20*I$59-$E$20*I$63,0)</f>
        <v>-13.390999999999998</v>
      </c>
      <c r="J113" s="23">
        <f t="shared" si="56"/>
        <v>-12.323499999999999</v>
      </c>
      <c r="K113" s="23">
        <f t="shared" si="56"/>
        <v>-9.722999999999999</v>
      </c>
      <c r="L113" s="23">
        <f t="shared" si="56"/>
        <v>-8.0324999999999989</v>
      </c>
      <c r="M113" s="23">
        <f t="shared" si="56"/>
        <v>-5.8834999999999988</v>
      </c>
      <c r="N113" s="23">
        <f t="shared" si="56"/>
        <v>-2.9014999999999995</v>
      </c>
      <c r="O113" s="23">
        <f t="shared" si="56"/>
        <v>-2.4569999999999999</v>
      </c>
      <c r="P113" s="23">
        <f t="shared" si="56"/>
        <v>-2.4569999999999999</v>
      </c>
      <c r="Q113" s="23">
        <f t="shared" si="56"/>
        <v>-2.4569999999999999</v>
      </c>
      <c r="R113" s="23">
        <f t="shared" si="56"/>
        <v>-2.4569999999999999</v>
      </c>
      <c r="S113" s="23">
        <f t="shared" si="56"/>
        <v>-2.4569999999999999</v>
      </c>
      <c r="T113" s="23">
        <f t="shared" si="56"/>
        <v>-2.4569999999999999</v>
      </c>
      <c r="U113" s="23">
        <f t="shared" si="56"/>
        <v>-2.4569999999999999</v>
      </c>
      <c r="V113" s="23">
        <f t="shared" si="56"/>
        <v>-2.4569999999999999</v>
      </c>
      <c r="W113" s="23">
        <f t="shared" si="56"/>
        <v>-2.4569999999999999</v>
      </c>
      <c r="X113" s="23">
        <f t="shared" si="56"/>
        <v>-2.4569999999999999</v>
      </c>
      <c r="Y113" s="23">
        <f t="shared" si="56"/>
        <v>-2.4569999999999999</v>
      </c>
      <c r="Z113" s="23">
        <f t="shared" si="56"/>
        <v>-2.4569999999999999</v>
      </c>
      <c r="AA113" s="23">
        <f t="shared" si="56"/>
        <v>-2.4569999999999999</v>
      </c>
      <c r="AB113" s="23">
        <f t="shared" si="56"/>
        <v>-2.4569999999999999</v>
      </c>
      <c r="AC113" s="23">
        <f t="shared" si="56"/>
        <v>-2.4569999999999999</v>
      </c>
      <c r="AD113" s="23">
        <f t="shared" si="56"/>
        <v>-2.4569999999999999</v>
      </c>
      <c r="AE113" s="23">
        <f t="shared" si="56"/>
        <v>-2.4569999999999999</v>
      </c>
      <c r="AF113" s="23">
        <f t="shared" si="56"/>
        <v>-2.4569999999999999</v>
      </c>
      <c r="AG113" s="23">
        <f t="shared" si="56"/>
        <v>-2.4569999999999999</v>
      </c>
      <c r="AH113" s="23">
        <f t="shared" si="56"/>
        <v>-2.4569999999999999</v>
      </c>
      <c r="AI113" s="23">
        <f t="shared" si="56"/>
        <v>-2.4569999999999999</v>
      </c>
    </row>
    <row r="114" spans="1:35" ht="15" customHeight="1" x14ac:dyDescent="0.25">
      <c r="B114" s="6" t="str">
        <f>B$65</f>
        <v xml:space="preserve">CH4 emissions </v>
      </c>
      <c r="C114" s="8">
        <v>28</v>
      </c>
      <c r="D114" s="17" t="s">
        <v>1</v>
      </c>
      <c r="E114" s="26" t="s">
        <v>43</v>
      </c>
      <c r="I114" s="23">
        <f t="shared" ref="I114:AI114" si="57">IFERROR((1+$E$20)/$F$20*I$66-$E$20*I$70,0)</f>
        <v>-10.041052631578944</v>
      </c>
      <c r="J114" s="23">
        <f t="shared" si="57"/>
        <v>-7.2410526315789436</v>
      </c>
      <c r="K114" s="23">
        <f t="shared" si="57"/>
        <v>-3.7410526315789436</v>
      </c>
      <c r="L114" s="23">
        <f t="shared" si="57"/>
        <v>-1.6410526315789458</v>
      </c>
      <c r="M114" s="23">
        <f t="shared" si="57"/>
        <v>0.8089473684210553</v>
      </c>
      <c r="N114" s="23">
        <f t="shared" si="57"/>
        <v>2.5589473684210553</v>
      </c>
      <c r="O114" s="23">
        <f t="shared" si="57"/>
        <v>3.9589473684210557</v>
      </c>
      <c r="P114" s="23">
        <f t="shared" si="57"/>
        <v>3.9589473684210557</v>
      </c>
      <c r="Q114" s="23">
        <f t="shared" si="57"/>
        <v>3.9589473684210557</v>
      </c>
      <c r="R114" s="23">
        <f t="shared" si="57"/>
        <v>3.9589473684210557</v>
      </c>
      <c r="S114" s="23">
        <f t="shared" si="57"/>
        <v>3.9589473684210557</v>
      </c>
      <c r="T114" s="23">
        <f t="shared" si="57"/>
        <v>3.9589473684210557</v>
      </c>
      <c r="U114" s="23">
        <f t="shared" si="57"/>
        <v>3.9589473684210557</v>
      </c>
      <c r="V114" s="23">
        <f t="shared" si="57"/>
        <v>3.9589473684210557</v>
      </c>
      <c r="W114" s="23">
        <f t="shared" si="57"/>
        <v>3.9589473684210557</v>
      </c>
      <c r="X114" s="23">
        <f t="shared" si="57"/>
        <v>3.9589473684210557</v>
      </c>
      <c r="Y114" s="23">
        <f t="shared" si="57"/>
        <v>3.9589473684210557</v>
      </c>
      <c r="Z114" s="23">
        <f t="shared" si="57"/>
        <v>3.9589473684210557</v>
      </c>
      <c r="AA114" s="23">
        <f t="shared" si="57"/>
        <v>3.9589473684210557</v>
      </c>
      <c r="AB114" s="23">
        <f t="shared" si="57"/>
        <v>3.9589473684210557</v>
      </c>
      <c r="AC114" s="23">
        <f t="shared" si="57"/>
        <v>3.9589473684210557</v>
      </c>
      <c r="AD114" s="23">
        <f t="shared" si="57"/>
        <v>3.9589473684210557</v>
      </c>
      <c r="AE114" s="23">
        <f t="shared" si="57"/>
        <v>3.9589473684210557</v>
      </c>
      <c r="AF114" s="23">
        <f t="shared" si="57"/>
        <v>3.9589473684210557</v>
      </c>
      <c r="AG114" s="23">
        <f t="shared" si="57"/>
        <v>3.9589473684210557</v>
      </c>
      <c r="AH114" s="23">
        <f t="shared" si="57"/>
        <v>3.9589473684210557</v>
      </c>
      <c r="AI114" s="23">
        <f t="shared" si="57"/>
        <v>3.9589473684210557</v>
      </c>
    </row>
    <row r="115" spans="1:35" ht="15" customHeight="1" x14ac:dyDescent="0.25">
      <c r="B115" s="6" t="str">
        <f>B$72</f>
        <v>N2O emissions</v>
      </c>
      <c r="C115" s="8">
        <v>265</v>
      </c>
      <c r="D115" s="6" t="s">
        <v>2</v>
      </c>
      <c r="E115" s="26" t="s">
        <v>43</v>
      </c>
      <c r="I115" s="23">
        <f t="shared" ref="I115:AI115" si="58">IFERROR((1+$E$20)/$F$20*I$73-$E$20*I$77,0)</f>
        <v>3.4626315789473692</v>
      </c>
      <c r="J115" s="23">
        <f t="shared" si="58"/>
        <v>3.532631578947369</v>
      </c>
      <c r="K115" s="23">
        <f t="shared" si="58"/>
        <v>3.6026315789473693</v>
      </c>
      <c r="L115" s="23">
        <f t="shared" si="58"/>
        <v>3.6726315789473691</v>
      </c>
      <c r="M115" s="23">
        <f t="shared" si="58"/>
        <v>3.742631578947369</v>
      </c>
      <c r="N115" s="23">
        <f t="shared" si="58"/>
        <v>3.7776315789473691</v>
      </c>
      <c r="O115" s="23">
        <f t="shared" si="58"/>
        <v>3.8126315789473693</v>
      </c>
      <c r="P115" s="23">
        <f t="shared" si="58"/>
        <v>3.8126315789473693</v>
      </c>
      <c r="Q115" s="23">
        <f t="shared" si="58"/>
        <v>3.8126315789473693</v>
      </c>
      <c r="R115" s="23">
        <f t="shared" si="58"/>
        <v>3.8126315789473693</v>
      </c>
      <c r="S115" s="23">
        <f t="shared" si="58"/>
        <v>3.8126315789473693</v>
      </c>
      <c r="T115" s="23">
        <f t="shared" si="58"/>
        <v>3.8126315789473693</v>
      </c>
      <c r="U115" s="23">
        <f t="shared" si="58"/>
        <v>3.8126315789473693</v>
      </c>
      <c r="V115" s="23">
        <f t="shared" si="58"/>
        <v>3.8126315789473693</v>
      </c>
      <c r="W115" s="23">
        <f t="shared" si="58"/>
        <v>3.8126315789473693</v>
      </c>
      <c r="X115" s="23">
        <f t="shared" si="58"/>
        <v>3.8126315789473693</v>
      </c>
      <c r="Y115" s="23">
        <f t="shared" si="58"/>
        <v>3.8126315789473693</v>
      </c>
      <c r="Z115" s="23">
        <f t="shared" si="58"/>
        <v>3.8126315789473693</v>
      </c>
      <c r="AA115" s="23">
        <f t="shared" si="58"/>
        <v>3.8126315789473693</v>
      </c>
      <c r="AB115" s="23">
        <f t="shared" si="58"/>
        <v>3.8126315789473693</v>
      </c>
      <c r="AC115" s="23">
        <f t="shared" si="58"/>
        <v>3.8126315789473693</v>
      </c>
      <c r="AD115" s="23">
        <f t="shared" si="58"/>
        <v>3.8126315789473693</v>
      </c>
      <c r="AE115" s="23">
        <f t="shared" si="58"/>
        <v>3.8126315789473693</v>
      </c>
      <c r="AF115" s="23">
        <f t="shared" si="58"/>
        <v>3.8161315789473691</v>
      </c>
      <c r="AG115" s="23">
        <f t="shared" si="58"/>
        <v>3.8161315789473691</v>
      </c>
      <c r="AH115" s="23">
        <f t="shared" si="58"/>
        <v>3.8196315789473689</v>
      </c>
      <c r="AI115" s="23">
        <f t="shared" si="58"/>
        <v>3.8231315789473692</v>
      </c>
    </row>
    <row r="116" spans="1:35" ht="15" customHeight="1" x14ac:dyDescent="0.25">
      <c r="B116" s="6" t="s">
        <v>24</v>
      </c>
      <c r="E116" s="26" t="s">
        <v>42</v>
      </c>
      <c r="I116" s="23">
        <f>I113*$C113+I114*$C114/1000+I115*$C115/1000</f>
        <v>-12.754552105263157</v>
      </c>
      <c r="J116" s="23">
        <f>J113*$C113+J114*$C114/1000+J115*$C115/1000</f>
        <v>-11.590102105263158</v>
      </c>
      <c r="K116" s="23">
        <f>K113*$C113+K114*$C114/1000+K115*$C115/1000</f>
        <v>-8.8730521052631559</v>
      </c>
      <c r="L116" s="23">
        <f>L113*$C113+L114*$C114/1000+L115*$C115/1000</f>
        <v>-7.1052021052631567</v>
      </c>
      <c r="M116" s="23">
        <f>M113*$C113+M114*$C114/1000+M115*$C115/1000</f>
        <v>-4.8690521052631563</v>
      </c>
      <c r="N116" s="23">
        <f t="shared" ref="N116:AI116" si="59">N113*$C113+N114*$C114/1000+N115*$C115/1000</f>
        <v>-1.8287771052631572</v>
      </c>
      <c r="O116" s="23">
        <f t="shared" si="59"/>
        <v>-1.3358021052631572</v>
      </c>
      <c r="P116" s="23">
        <f t="shared" si="59"/>
        <v>-1.3358021052631572</v>
      </c>
      <c r="Q116" s="23">
        <f t="shared" si="59"/>
        <v>-1.3358021052631572</v>
      </c>
      <c r="R116" s="23">
        <f t="shared" si="59"/>
        <v>-1.3358021052631572</v>
      </c>
      <c r="S116" s="23">
        <f t="shared" si="59"/>
        <v>-1.3358021052631572</v>
      </c>
      <c r="T116" s="23">
        <f t="shared" si="59"/>
        <v>-1.3358021052631572</v>
      </c>
      <c r="U116" s="23">
        <f t="shared" si="59"/>
        <v>-1.3358021052631572</v>
      </c>
      <c r="V116" s="23">
        <f t="shared" si="59"/>
        <v>-1.3358021052631572</v>
      </c>
      <c r="W116" s="23">
        <f t="shared" si="59"/>
        <v>-1.3358021052631572</v>
      </c>
      <c r="X116" s="23">
        <f t="shared" si="59"/>
        <v>-1.3358021052631572</v>
      </c>
      <c r="Y116" s="23">
        <f t="shared" si="59"/>
        <v>-1.3358021052631572</v>
      </c>
      <c r="Z116" s="23">
        <f t="shared" si="59"/>
        <v>-1.3358021052631572</v>
      </c>
      <c r="AA116" s="23">
        <f t="shared" si="59"/>
        <v>-1.3358021052631572</v>
      </c>
      <c r="AB116" s="23">
        <f t="shared" si="59"/>
        <v>-1.3358021052631572</v>
      </c>
      <c r="AC116" s="23">
        <f t="shared" si="59"/>
        <v>-1.3358021052631572</v>
      </c>
      <c r="AD116" s="23">
        <f t="shared" si="59"/>
        <v>-1.3358021052631572</v>
      </c>
      <c r="AE116" s="23">
        <f t="shared" si="59"/>
        <v>-1.3358021052631572</v>
      </c>
      <c r="AF116" s="23">
        <f t="shared" si="59"/>
        <v>-1.3348746052631573</v>
      </c>
      <c r="AG116" s="23">
        <f t="shared" si="59"/>
        <v>-1.3348746052631573</v>
      </c>
      <c r="AH116" s="23">
        <f t="shared" si="59"/>
        <v>-1.3339471052631575</v>
      </c>
      <c r="AI116" s="23">
        <f t="shared" si="59"/>
        <v>-1.3330196052631573</v>
      </c>
    </row>
    <row r="117" spans="1:35" ht="15" customHeight="1" x14ac:dyDescent="0.25">
      <c r="B117" s="6" t="str">
        <f>B$79</f>
        <v>SO2 emissions</v>
      </c>
      <c r="E117" s="26" t="s">
        <v>43</v>
      </c>
      <c r="I117" s="23">
        <f t="shared" ref="I117:AI117" si="60">IFERROR((1+$E$20)/$F$20*I$80-$E$20*I$84,0)</f>
        <v>4.5855000000000006</v>
      </c>
      <c r="J117" s="23">
        <f t="shared" si="60"/>
        <v>4.6730000000000009</v>
      </c>
      <c r="K117" s="23">
        <f t="shared" si="60"/>
        <v>5.355500000000001</v>
      </c>
      <c r="L117" s="23">
        <f t="shared" si="60"/>
        <v>6.1150000000000002</v>
      </c>
      <c r="M117" s="23">
        <f t="shared" si="60"/>
        <v>7.088000000000001</v>
      </c>
      <c r="N117" s="23">
        <f t="shared" si="60"/>
        <v>8.4320000000000004</v>
      </c>
      <c r="O117" s="23">
        <f t="shared" si="60"/>
        <v>8.7155000000000005</v>
      </c>
      <c r="P117" s="23">
        <f t="shared" si="60"/>
        <v>8.7155000000000005</v>
      </c>
      <c r="Q117" s="23">
        <f t="shared" si="60"/>
        <v>8.7155000000000005</v>
      </c>
      <c r="R117" s="23">
        <f t="shared" si="60"/>
        <v>8.7155000000000005</v>
      </c>
      <c r="S117" s="23">
        <f t="shared" si="60"/>
        <v>8.7155000000000005</v>
      </c>
      <c r="T117" s="23">
        <f t="shared" si="60"/>
        <v>8.7155000000000005</v>
      </c>
      <c r="U117" s="23">
        <f t="shared" si="60"/>
        <v>8.7155000000000005</v>
      </c>
      <c r="V117" s="23">
        <f t="shared" si="60"/>
        <v>8.7155000000000005</v>
      </c>
      <c r="W117" s="23">
        <f t="shared" si="60"/>
        <v>8.7155000000000005</v>
      </c>
      <c r="X117" s="23">
        <f t="shared" si="60"/>
        <v>8.7155000000000005</v>
      </c>
      <c r="Y117" s="23">
        <f t="shared" si="60"/>
        <v>8.7155000000000005</v>
      </c>
      <c r="Z117" s="23">
        <f t="shared" si="60"/>
        <v>8.7155000000000005</v>
      </c>
      <c r="AA117" s="23">
        <f t="shared" si="60"/>
        <v>8.7155000000000005</v>
      </c>
      <c r="AB117" s="23">
        <f t="shared" si="60"/>
        <v>8.7155000000000005</v>
      </c>
      <c r="AC117" s="23">
        <f t="shared" si="60"/>
        <v>8.7155000000000005</v>
      </c>
      <c r="AD117" s="23">
        <f t="shared" si="60"/>
        <v>8.7155000000000005</v>
      </c>
      <c r="AE117" s="23">
        <f t="shared" si="60"/>
        <v>8.7155000000000005</v>
      </c>
      <c r="AF117" s="23">
        <f t="shared" si="60"/>
        <v>8.7155000000000005</v>
      </c>
      <c r="AG117" s="23">
        <f t="shared" si="60"/>
        <v>8.7155000000000005</v>
      </c>
      <c r="AH117" s="23">
        <f t="shared" si="60"/>
        <v>8.7155000000000005</v>
      </c>
      <c r="AI117" s="23">
        <f t="shared" si="60"/>
        <v>8.7155000000000005</v>
      </c>
    </row>
    <row r="118" spans="1:35" ht="15" customHeight="1" x14ac:dyDescent="0.25">
      <c r="B118" s="6" t="str">
        <f>B$86</f>
        <v>NOx emissions</v>
      </c>
      <c r="E118" s="26" t="s">
        <v>43</v>
      </c>
      <c r="I118" s="23">
        <f t="shared" ref="I118:AI118" si="61">IFERROR((1+$E$20)/$F$20*I$87-$E$20*I$91,0)</f>
        <v>356.01644736842115</v>
      </c>
      <c r="J118" s="23">
        <f t="shared" si="61"/>
        <v>361.36794736842114</v>
      </c>
      <c r="K118" s="23">
        <f t="shared" si="61"/>
        <v>368.91744736842116</v>
      </c>
      <c r="L118" s="23">
        <f t="shared" si="61"/>
        <v>374.83944736842119</v>
      </c>
      <c r="M118" s="23">
        <f t="shared" si="61"/>
        <v>379.87944736842115</v>
      </c>
      <c r="N118" s="23">
        <f t="shared" si="61"/>
        <v>382.94544736842118</v>
      </c>
      <c r="O118" s="23">
        <f t="shared" si="61"/>
        <v>386.99844736842118</v>
      </c>
      <c r="P118" s="23">
        <f t="shared" si="61"/>
        <v>386.99844736842118</v>
      </c>
      <c r="Q118" s="23">
        <f t="shared" si="61"/>
        <v>386.99844736842118</v>
      </c>
      <c r="R118" s="23">
        <f t="shared" si="61"/>
        <v>386.99844736842118</v>
      </c>
      <c r="S118" s="23">
        <f t="shared" si="61"/>
        <v>386.99844736842118</v>
      </c>
      <c r="T118" s="23">
        <f t="shared" si="61"/>
        <v>386.99844736842118</v>
      </c>
      <c r="U118" s="23">
        <f t="shared" si="61"/>
        <v>386.99844736842118</v>
      </c>
      <c r="V118" s="23">
        <f t="shared" si="61"/>
        <v>386.99844736842118</v>
      </c>
      <c r="W118" s="23">
        <f t="shared" si="61"/>
        <v>386.99844736842118</v>
      </c>
      <c r="X118" s="23">
        <f t="shared" si="61"/>
        <v>386.99844736842118</v>
      </c>
      <c r="Y118" s="23">
        <f t="shared" si="61"/>
        <v>386.99844736842118</v>
      </c>
      <c r="Z118" s="23">
        <f t="shared" si="61"/>
        <v>386.99844736842118</v>
      </c>
      <c r="AA118" s="23">
        <f t="shared" si="61"/>
        <v>386.99844736842118</v>
      </c>
      <c r="AB118" s="23">
        <f t="shared" si="61"/>
        <v>386.99844736842118</v>
      </c>
      <c r="AC118" s="23">
        <f t="shared" si="61"/>
        <v>386.99844736842118</v>
      </c>
      <c r="AD118" s="23">
        <f t="shared" si="61"/>
        <v>386.99844736842118</v>
      </c>
      <c r="AE118" s="23">
        <f t="shared" si="61"/>
        <v>386.99844736842118</v>
      </c>
      <c r="AF118" s="23">
        <f t="shared" si="61"/>
        <v>386.99844736842118</v>
      </c>
      <c r="AG118" s="23">
        <f t="shared" si="61"/>
        <v>386.99844736842118</v>
      </c>
      <c r="AH118" s="23">
        <f t="shared" si="61"/>
        <v>386.99844736842118</v>
      </c>
      <c r="AI118" s="23">
        <f t="shared" si="61"/>
        <v>386.99844736842118</v>
      </c>
    </row>
    <row r="119" spans="1:35" ht="15" customHeight="1" x14ac:dyDescent="0.25">
      <c r="B119" s="6" t="str">
        <f>B$93</f>
        <v>PM2.5 emissions</v>
      </c>
      <c r="E119" s="26" t="s">
        <v>43</v>
      </c>
      <c r="I119" s="23">
        <f t="shared" ref="I119:AI119" si="62">IFERROR((1+$E$20)/$F$20*I$94-$E$20*I$98,0)</f>
        <v>24.494263157894739</v>
      </c>
      <c r="J119" s="23">
        <f t="shared" si="62"/>
        <v>24.50476315789474</v>
      </c>
      <c r="K119" s="23">
        <f t="shared" si="62"/>
        <v>24.518763157894739</v>
      </c>
      <c r="L119" s="23">
        <f t="shared" si="62"/>
        <v>24.52576315789474</v>
      </c>
      <c r="M119" s="23">
        <f t="shared" si="62"/>
        <v>24.53976315789474</v>
      </c>
      <c r="N119" s="23">
        <f t="shared" si="62"/>
        <v>24.55026315789474</v>
      </c>
      <c r="O119" s="23">
        <f t="shared" si="62"/>
        <v>24.560763157894741</v>
      </c>
      <c r="P119" s="23">
        <f t="shared" si="62"/>
        <v>24.560763157894741</v>
      </c>
      <c r="Q119" s="23">
        <f t="shared" si="62"/>
        <v>24.560763157894741</v>
      </c>
      <c r="R119" s="23">
        <f t="shared" si="62"/>
        <v>24.560763157894741</v>
      </c>
      <c r="S119" s="23">
        <f t="shared" si="62"/>
        <v>24.560763157894741</v>
      </c>
      <c r="T119" s="23">
        <f t="shared" si="62"/>
        <v>24.560763157894741</v>
      </c>
      <c r="U119" s="23">
        <f t="shared" si="62"/>
        <v>24.560763157894741</v>
      </c>
      <c r="V119" s="23">
        <f t="shared" si="62"/>
        <v>24.560763157894741</v>
      </c>
      <c r="W119" s="23">
        <f t="shared" si="62"/>
        <v>24.560763157894741</v>
      </c>
      <c r="X119" s="23">
        <f t="shared" si="62"/>
        <v>24.560763157894741</v>
      </c>
      <c r="Y119" s="23">
        <f t="shared" si="62"/>
        <v>24.560763157894741</v>
      </c>
      <c r="Z119" s="23">
        <f t="shared" si="62"/>
        <v>24.560763157894741</v>
      </c>
      <c r="AA119" s="23">
        <f t="shared" si="62"/>
        <v>24.560763157894741</v>
      </c>
      <c r="AB119" s="23">
        <f t="shared" si="62"/>
        <v>24.560763157894741</v>
      </c>
      <c r="AC119" s="23">
        <f t="shared" si="62"/>
        <v>24.560763157894741</v>
      </c>
      <c r="AD119" s="23">
        <f t="shared" si="62"/>
        <v>24.560763157894741</v>
      </c>
      <c r="AE119" s="23">
        <f t="shared" si="62"/>
        <v>24.560763157894741</v>
      </c>
      <c r="AF119" s="23">
        <f t="shared" si="62"/>
        <v>24.560763157894741</v>
      </c>
      <c r="AG119" s="23">
        <f t="shared" si="62"/>
        <v>24.560763157894741</v>
      </c>
      <c r="AH119" s="23">
        <f t="shared" si="62"/>
        <v>24.560763157894741</v>
      </c>
      <c r="AI119" s="23">
        <f t="shared" si="62"/>
        <v>24.560763157894741</v>
      </c>
    </row>
    <row r="120" spans="1:35" ht="15" customHeight="1" x14ac:dyDescent="0.25">
      <c r="E120" s="26"/>
      <c r="I120" s="23"/>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row>
    <row r="121" spans="1:35" ht="15" customHeight="1" x14ac:dyDescent="0.25">
      <c r="A121" s="18">
        <f>A$39</f>
        <v>2</v>
      </c>
      <c r="B121" s="5" t="str">
        <f>B$39</f>
        <v>Large electric heat pump</v>
      </c>
      <c r="C121" s="5"/>
      <c r="D121" s="5"/>
      <c r="E121" s="27" t="s">
        <v>35</v>
      </c>
      <c r="F121" s="5"/>
      <c r="G121" s="5"/>
      <c r="H121" s="5"/>
      <c r="I121" s="24">
        <f t="shared" ref="I121:AI121" si="63">SUMPRODUCT($C122:$C128,I122:I128)</f>
        <v>1532.4501424941177</v>
      </c>
      <c r="J121" s="24">
        <f t="shared" si="63"/>
        <v>1491.7344721000002</v>
      </c>
      <c r="K121" s="24">
        <f t="shared" si="63"/>
        <v>1463.9062767882353</v>
      </c>
      <c r="L121" s="24">
        <f t="shared" si="63"/>
        <v>1419.9935092588235</v>
      </c>
      <c r="M121" s="24">
        <f t="shared" si="63"/>
        <v>1373.7986084647059</v>
      </c>
      <c r="N121" s="24">
        <f t="shared" si="63"/>
        <v>1285.5829394044119</v>
      </c>
      <c r="O121" s="24">
        <f t="shared" si="63"/>
        <v>1169.3542630058826</v>
      </c>
      <c r="P121" s="24">
        <f t="shared" si="63"/>
        <v>1169.9359528411767</v>
      </c>
      <c r="Q121" s="24">
        <f t="shared" si="63"/>
        <v>1170.5540133352945</v>
      </c>
      <c r="R121" s="24">
        <f t="shared" si="63"/>
        <v>1171.2084204176474</v>
      </c>
      <c r="S121" s="24">
        <f t="shared" si="63"/>
        <v>1171.9173714529416</v>
      </c>
      <c r="T121" s="24">
        <f t="shared" si="63"/>
        <v>1172.6444957823533</v>
      </c>
      <c r="U121" s="24">
        <f t="shared" si="63"/>
        <v>1173.4261640647062</v>
      </c>
      <c r="V121" s="24">
        <f t="shared" si="63"/>
        <v>1174.262352229412</v>
      </c>
      <c r="W121" s="24">
        <f t="shared" si="63"/>
        <v>1175.1349110529413</v>
      </c>
      <c r="X121" s="24">
        <f t="shared" si="63"/>
        <v>1176.0619897588238</v>
      </c>
      <c r="Y121" s="24">
        <f t="shared" si="63"/>
        <v>1177.0436124176474</v>
      </c>
      <c r="Z121" s="24">
        <f t="shared" si="63"/>
        <v>1178.0979282529415</v>
      </c>
      <c r="AA121" s="24">
        <f t="shared" si="63"/>
        <v>1179.2067880411767</v>
      </c>
      <c r="AB121" s="24">
        <f t="shared" si="63"/>
        <v>1180.3883650764708</v>
      </c>
      <c r="AC121" s="24">
        <f t="shared" si="63"/>
        <v>1181.6426593588237</v>
      </c>
      <c r="AD121" s="24">
        <f t="shared" si="63"/>
        <v>1182.9878441823532</v>
      </c>
      <c r="AE121" s="24">
        <f t="shared" si="63"/>
        <v>1184.4057462529415</v>
      </c>
      <c r="AF121" s="24">
        <f t="shared" si="63"/>
        <v>1185.9050911213237</v>
      </c>
      <c r="AG121" s="24">
        <f t="shared" si="63"/>
        <v>1187.4133951822062</v>
      </c>
      <c r="AH121" s="24">
        <f t="shared" si="63"/>
        <v>1188.9112744135298</v>
      </c>
      <c r="AI121" s="24">
        <f t="shared" si="63"/>
        <v>1190.4082006058827</v>
      </c>
    </row>
    <row r="122" spans="1:35" ht="15" customHeight="1" x14ac:dyDescent="0.25">
      <c r="B122" s="6" t="str">
        <f>B$106</f>
        <v>Net energy costs</v>
      </c>
      <c r="C122" s="98">
        <f>C$106</f>
        <v>1</v>
      </c>
      <c r="D122" s="96" t="s">
        <v>120</v>
      </c>
      <c r="E122" s="6" t="str">
        <f>E$106</f>
        <v>UAH/MWh heat</v>
      </c>
      <c r="I122" s="23">
        <f t="shared" ref="I122:AI122" si="64">IFERROR((1+$E$21)/$F$21*I$39-$E$21*I$42,0)</f>
        <v>1301.170588235294</v>
      </c>
      <c r="J122" s="23">
        <f t="shared" si="64"/>
        <v>1263.0676470588237</v>
      </c>
      <c r="K122" s="23">
        <f t="shared" si="64"/>
        <v>1244.0176470588235</v>
      </c>
      <c r="L122" s="23">
        <f t="shared" si="64"/>
        <v>1205.9176470588236</v>
      </c>
      <c r="M122" s="23">
        <f t="shared" si="64"/>
        <v>1167.8147058823531</v>
      </c>
      <c r="N122" s="23">
        <f t="shared" si="64"/>
        <v>1091.6117647058825</v>
      </c>
      <c r="O122" s="23">
        <f t="shared" si="64"/>
        <v>977.30588235294124</v>
      </c>
      <c r="P122" s="23">
        <f t="shared" si="64"/>
        <v>977.30588235294124</v>
      </c>
      <c r="Q122" s="23">
        <f t="shared" si="64"/>
        <v>977.30588235294124</v>
      </c>
      <c r="R122" s="23">
        <f t="shared" si="64"/>
        <v>977.30588235294124</v>
      </c>
      <c r="S122" s="23">
        <f t="shared" si="64"/>
        <v>977.30588235294124</v>
      </c>
      <c r="T122" s="23">
        <f t="shared" si="64"/>
        <v>977.30588235294124</v>
      </c>
      <c r="U122" s="23">
        <f t="shared" si="64"/>
        <v>977.30588235294124</v>
      </c>
      <c r="V122" s="23">
        <f t="shared" si="64"/>
        <v>977.30588235294124</v>
      </c>
      <c r="W122" s="23">
        <f t="shared" si="64"/>
        <v>977.30588235294124</v>
      </c>
      <c r="X122" s="23">
        <f t="shared" si="64"/>
        <v>977.30588235294124</v>
      </c>
      <c r="Y122" s="23">
        <f t="shared" si="64"/>
        <v>977.30588235294124</v>
      </c>
      <c r="Z122" s="23">
        <f t="shared" si="64"/>
        <v>977.30588235294124</v>
      </c>
      <c r="AA122" s="23">
        <f t="shared" si="64"/>
        <v>977.30588235294124</v>
      </c>
      <c r="AB122" s="23">
        <f t="shared" si="64"/>
        <v>977.30588235294124</v>
      </c>
      <c r="AC122" s="23">
        <f t="shared" si="64"/>
        <v>977.30588235294124</v>
      </c>
      <c r="AD122" s="23">
        <f t="shared" si="64"/>
        <v>977.30588235294124</v>
      </c>
      <c r="AE122" s="23">
        <f t="shared" si="64"/>
        <v>977.30588235294124</v>
      </c>
      <c r="AF122" s="23">
        <f t="shared" si="64"/>
        <v>977.30588235294124</v>
      </c>
      <c r="AG122" s="23">
        <f t="shared" si="64"/>
        <v>977.30588235294124</v>
      </c>
      <c r="AH122" s="23">
        <f t="shared" si="64"/>
        <v>977.30588235294124</v>
      </c>
      <c r="AI122" s="23">
        <f t="shared" si="64"/>
        <v>977.30588235294124</v>
      </c>
    </row>
    <row r="123" spans="1:35" ht="15" customHeight="1" x14ac:dyDescent="0.25">
      <c r="B123" s="6" t="str">
        <f>B$107</f>
        <v>Variable O&amp;M costs</v>
      </c>
      <c r="C123" s="98">
        <f>C$107</f>
        <v>1</v>
      </c>
      <c r="D123" s="96" t="s">
        <v>120</v>
      </c>
      <c r="E123" s="6" t="str">
        <f>E$107</f>
        <v>UAH/MWh heat</v>
      </c>
      <c r="I123" s="23">
        <f t="shared" ref="I123:AI123" si="65">IFERROR((1+$E$21)/$F$21*I$53-$E$21*I$56,0)</f>
        <v>177.00000000000003</v>
      </c>
      <c r="J123" s="23">
        <f t="shared" si="65"/>
        <v>177.00000000000003</v>
      </c>
      <c r="K123" s="23">
        <f t="shared" si="65"/>
        <v>177.00000000000003</v>
      </c>
      <c r="L123" s="23">
        <f t="shared" si="65"/>
        <v>177.00000000000003</v>
      </c>
      <c r="M123" s="23">
        <f t="shared" si="65"/>
        <v>177.00000000000003</v>
      </c>
      <c r="N123" s="23">
        <f t="shared" si="65"/>
        <v>177.00000000000003</v>
      </c>
      <c r="O123" s="23">
        <f t="shared" si="65"/>
        <v>177.00000000000003</v>
      </c>
      <c r="P123" s="23">
        <f t="shared" si="65"/>
        <v>177.00000000000003</v>
      </c>
      <c r="Q123" s="23">
        <f t="shared" si="65"/>
        <v>177.00000000000003</v>
      </c>
      <c r="R123" s="23">
        <f t="shared" si="65"/>
        <v>177.00000000000003</v>
      </c>
      <c r="S123" s="23">
        <f t="shared" si="65"/>
        <v>177.00000000000003</v>
      </c>
      <c r="T123" s="23">
        <f t="shared" si="65"/>
        <v>177.00000000000003</v>
      </c>
      <c r="U123" s="23">
        <f t="shared" si="65"/>
        <v>177.00000000000003</v>
      </c>
      <c r="V123" s="23">
        <f t="shared" si="65"/>
        <v>177.00000000000003</v>
      </c>
      <c r="W123" s="23">
        <f t="shared" si="65"/>
        <v>177.00000000000003</v>
      </c>
      <c r="X123" s="23">
        <f t="shared" si="65"/>
        <v>177.00000000000003</v>
      </c>
      <c r="Y123" s="23">
        <f t="shared" si="65"/>
        <v>177.00000000000003</v>
      </c>
      <c r="Z123" s="23">
        <f t="shared" si="65"/>
        <v>177.00000000000003</v>
      </c>
      <c r="AA123" s="23">
        <f t="shared" si="65"/>
        <v>177.00000000000003</v>
      </c>
      <c r="AB123" s="23">
        <f t="shared" si="65"/>
        <v>177.00000000000003</v>
      </c>
      <c r="AC123" s="23">
        <f t="shared" si="65"/>
        <v>177.00000000000003</v>
      </c>
      <c r="AD123" s="23">
        <f t="shared" si="65"/>
        <v>177.00000000000003</v>
      </c>
      <c r="AE123" s="23">
        <f t="shared" si="65"/>
        <v>177.00000000000003</v>
      </c>
      <c r="AF123" s="23">
        <f t="shared" si="65"/>
        <v>177.00000000000003</v>
      </c>
      <c r="AG123" s="23">
        <f t="shared" si="65"/>
        <v>177.00000000000003</v>
      </c>
      <c r="AH123" s="23">
        <f t="shared" si="65"/>
        <v>177.00000000000003</v>
      </c>
      <c r="AI123" s="23">
        <f t="shared" si="65"/>
        <v>177.00000000000003</v>
      </c>
    </row>
    <row r="124" spans="1:35" ht="15" customHeight="1" x14ac:dyDescent="0.25">
      <c r="B124" s="6" t="str">
        <f>B$108</f>
        <v>Tax per prod. MWh, excl. VAT</v>
      </c>
      <c r="C124" s="98">
        <f>C$108</f>
        <v>0</v>
      </c>
      <c r="D124" s="96" t="s">
        <v>121</v>
      </c>
      <c r="E124" s="6" t="str">
        <f>E$108</f>
        <v>UAH/MWh heat</v>
      </c>
      <c r="I124" s="23">
        <f t="shared" ref="I124:AI124" si="66">IFERROR((1+$E$20)/$F$20*I$46-$E$20*I$49,0)</f>
        <v>0</v>
      </c>
      <c r="J124" s="23">
        <f t="shared" si="66"/>
        <v>0</v>
      </c>
      <c r="K124" s="23">
        <f t="shared" si="66"/>
        <v>0</v>
      </c>
      <c r="L124" s="23">
        <f t="shared" si="66"/>
        <v>0</v>
      </c>
      <c r="M124" s="23">
        <f t="shared" si="66"/>
        <v>0</v>
      </c>
      <c r="N124" s="23">
        <f t="shared" si="66"/>
        <v>0</v>
      </c>
      <c r="O124" s="23">
        <f t="shared" si="66"/>
        <v>0</v>
      </c>
      <c r="P124" s="23">
        <f t="shared" si="66"/>
        <v>0</v>
      </c>
      <c r="Q124" s="23">
        <f t="shared" si="66"/>
        <v>0</v>
      </c>
      <c r="R124" s="23">
        <f t="shared" si="66"/>
        <v>0</v>
      </c>
      <c r="S124" s="23">
        <f t="shared" si="66"/>
        <v>0</v>
      </c>
      <c r="T124" s="23">
        <f t="shared" si="66"/>
        <v>0</v>
      </c>
      <c r="U124" s="23">
        <f t="shared" si="66"/>
        <v>0</v>
      </c>
      <c r="V124" s="23">
        <f t="shared" si="66"/>
        <v>0</v>
      </c>
      <c r="W124" s="23">
        <f t="shared" si="66"/>
        <v>0</v>
      </c>
      <c r="X124" s="23">
        <f t="shared" si="66"/>
        <v>0</v>
      </c>
      <c r="Y124" s="23">
        <f t="shared" si="66"/>
        <v>0</v>
      </c>
      <c r="Z124" s="23">
        <f t="shared" si="66"/>
        <v>0</v>
      </c>
      <c r="AA124" s="23">
        <f t="shared" si="66"/>
        <v>0</v>
      </c>
      <c r="AB124" s="23">
        <f t="shared" si="66"/>
        <v>0</v>
      </c>
      <c r="AC124" s="23">
        <f t="shared" si="66"/>
        <v>0</v>
      </c>
      <c r="AD124" s="23">
        <f t="shared" si="66"/>
        <v>0</v>
      </c>
      <c r="AE124" s="23">
        <f t="shared" si="66"/>
        <v>0</v>
      </c>
      <c r="AF124" s="23">
        <f t="shared" si="66"/>
        <v>0</v>
      </c>
      <c r="AG124" s="23">
        <f t="shared" si="66"/>
        <v>0</v>
      </c>
      <c r="AH124" s="23">
        <f t="shared" si="66"/>
        <v>0</v>
      </c>
      <c r="AI124" s="23">
        <f t="shared" si="66"/>
        <v>0</v>
      </c>
    </row>
    <row r="125" spans="1:35" ht="15" customHeight="1" x14ac:dyDescent="0.25">
      <c r="B125" s="6" t="str">
        <f>B$109</f>
        <v>Calculation price for CO2e emission</v>
      </c>
      <c r="C125" s="98">
        <f>C$109</f>
        <v>1</v>
      </c>
      <c r="D125" s="96" t="s">
        <v>120</v>
      </c>
      <c r="E125" s="6" t="str">
        <f>E$109</f>
        <v>UAH/MWh heat</v>
      </c>
      <c r="I125" s="23">
        <f t="shared" ref="I125:AI125" si="67">I132*I$32/1000</f>
        <v>48.675774935294115</v>
      </c>
      <c r="J125" s="23">
        <f t="shared" si="67"/>
        <v>46.53908433529412</v>
      </c>
      <c r="K125" s="23">
        <f t="shared" si="67"/>
        <v>38.484531641176474</v>
      </c>
      <c r="L125" s="23">
        <f t="shared" si="67"/>
        <v>33.258703552941178</v>
      </c>
      <c r="M125" s="23">
        <f t="shared" si="67"/>
        <v>25.700381523529416</v>
      </c>
      <c r="N125" s="23">
        <f t="shared" si="67"/>
        <v>14.083680286764706</v>
      </c>
      <c r="O125" s="23">
        <f t="shared" si="67"/>
        <v>12.542894682352943</v>
      </c>
      <c r="P125" s="23">
        <f t="shared" si="67"/>
        <v>13.12458451764706</v>
      </c>
      <c r="Q125" s="23">
        <f t="shared" si="67"/>
        <v>13.742645011764708</v>
      </c>
      <c r="R125" s="23">
        <f t="shared" si="67"/>
        <v>14.397052094117649</v>
      </c>
      <c r="S125" s="23">
        <f t="shared" si="67"/>
        <v>15.106003129411766</v>
      </c>
      <c r="T125" s="23">
        <f t="shared" si="67"/>
        <v>15.83312745882353</v>
      </c>
      <c r="U125" s="23">
        <f t="shared" si="67"/>
        <v>16.614795741176472</v>
      </c>
      <c r="V125" s="23">
        <f t="shared" si="67"/>
        <v>17.450983905882353</v>
      </c>
      <c r="W125" s="23">
        <f t="shared" si="67"/>
        <v>18.323542729411766</v>
      </c>
      <c r="X125" s="23">
        <f t="shared" si="67"/>
        <v>19.250621435294118</v>
      </c>
      <c r="Y125" s="23">
        <f t="shared" si="67"/>
        <v>20.232244094117647</v>
      </c>
      <c r="Z125" s="23">
        <f t="shared" si="67"/>
        <v>21.286559929411762</v>
      </c>
      <c r="AA125" s="23">
        <f t="shared" si="67"/>
        <v>22.395419717647059</v>
      </c>
      <c r="AB125" s="23">
        <f t="shared" si="67"/>
        <v>23.576996752941181</v>
      </c>
      <c r="AC125" s="23">
        <f t="shared" si="67"/>
        <v>24.831291035294122</v>
      </c>
      <c r="AD125" s="23">
        <f t="shared" si="67"/>
        <v>26.17647585882353</v>
      </c>
      <c r="AE125" s="23">
        <f t="shared" si="67"/>
        <v>27.594377929411767</v>
      </c>
      <c r="AF125" s="23">
        <f t="shared" si="67"/>
        <v>29.093722797794118</v>
      </c>
      <c r="AG125" s="23">
        <f t="shared" si="67"/>
        <v>30.602026858676471</v>
      </c>
      <c r="AH125" s="23">
        <f t="shared" si="67"/>
        <v>32.099906089999998</v>
      </c>
      <c r="AI125" s="23">
        <f t="shared" si="67"/>
        <v>33.596832282352935</v>
      </c>
    </row>
    <row r="126" spans="1:35" ht="15" customHeight="1" x14ac:dyDescent="0.25">
      <c r="B126" s="6" t="str">
        <f>B$110</f>
        <v>Damage cost due to SO2 emission</v>
      </c>
      <c r="C126" s="98">
        <f>C$110</f>
        <v>1</v>
      </c>
      <c r="E126" s="6" t="str">
        <f>E$110</f>
        <v>UAH/MWh heat</v>
      </c>
      <c r="I126" s="23">
        <f t="shared" ref="I126:AI126" si="68">I133*I$33/1000</f>
        <v>0.48156432352941175</v>
      </c>
      <c r="J126" s="23">
        <f t="shared" si="68"/>
        <v>0.47335770588235293</v>
      </c>
      <c r="K126" s="23">
        <f t="shared" si="68"/>
        <v>0.40934608823529411</v>
      </c>
      <c r="L126" s="23">
        <f t="shared" si="68"/>
        <v>0.33811264705882355</v>
      </c>
      <c r="M126" s="23">
        <f t="shared" si="68"/>
        <v>0.24685505882352943</v>
      </c>
      <c r="N126" s="23">
        <f t="shared" si="68"/>
        <v>0.12080141176470591</v>
      </c>
      <c r="O126" s="23">
        <f t="shared" si="68"/>
        <v>9.42119705882353E-2</v>
      </c>
      <c r="P126" s="23">
        <f t="shared" si="68"/>
        <v>9.42119705882353E-2</v>
      </c>
      <c r="Q126" s="23">
        <f t="shared" si="68"/>
        <v>9.42119705882353E-2</v>
      </c>
      <c r="R126" s="23">
        <f t="shared" si="68"/>
        <v>9.42119705882353E-2</v>
      </c>
      <c r="S126" s="23">
        <f t="shared" si="68"/>
        <v>9.42119705882353E-2</v>
      </c>
      <c r="T126" s="23">
        <f t="shared" si="68"/>
        <v>9.42119705882353E-2</v>
      </c>
      <c r="U126" s="23">
        <f t="shared" si="68"/>
        <v>9.42119705882353E-2</v>
      </c>
      <c r="V126" s="23">
        <f t="shared" si="68"/>
        <v>9.42119705882353E-2</v>
      </c>
      <c r="W126" s="23">
        <f t="shared" si="68"/>
        <v>9.42119705882353E-2</v>
      </c>
      <c r="X126" s="23">
        <f t="shared" si="68"/>
        <v>9.42119705882353E-2</v>
      </c>
      <c r="Y126" s="23">
        <f t="shared" si="68"/>
        <v>9.42119705882353E-2</v>
      </c>
      <c r="Z126" s="23">
        <f t="shared" si="68"/>
        <v>9.42119705882353E-2</v>
      </c>
      <c r="AA126" s="23">
        <f t="shared" si="68"/>
        <v>9.42119705882353E-2</v>
      </c>
      <c r="AB126" s="23">
        <f t="shared" si="68"/>
        <v>9.42119705882353E-2</v>
      </c>
      <c r="AC126" s="23">
        <f t="shared" si="68"/>
        <v>9.42119705882353E-2</v>
      </c>
      <c r="AD126" s="23">
        <f t="shared" si="68"/>
        <v>9.42119705882353E-2</v>
      </c>
      <c r="AE126" s="23">
        <f t="shared" si="68"/>
        <v>9.42119705882353E-2</v>
      </c>
      <c r="AF126" s="23">
        <f t="shared" si="68"/>
        <v>9.42119705882353E-2</v>
      </c>
      <c r="AG126" s="23">
        <f t="shared" si="68"/>
        <v>9.42119705882353E-2</v>
      </c>
      <c r="AH126" s="23">
        <f t="shared" si="68"/>
        <v>9.42119705882353E-2</v>
      </c>
      <c r="AI126" s="23">
        <f t="shared" si="68"/>
        <v>9.42119705882353E-2</v>
      </c>
    </row>
    <row r="127" spans="1:35" ht="15" customHeight="1" x14ac:dyDescent="0.25">
      <c r="B127" s="6" t="str">
        <f>B$111</f>
        <v>Damage cost due to NOx emission</v>
      </c>
      <c r="C127" s="98">
        <f>C$111</f>
        <v>1</v>
      </c>
      <c r="E127" s="6" t="str">
        <f>E$111</f>
        <v>UAH/MWh heat</v>
      </c>
      <c r="I127" s="23">
        <f t="shared" ref="I127:AI127" si="69">I134*I$34/1000</f>
        <v>5.0525249999999993</v>
      </c>
      <c r="J127" s="23">
        <f t="shared" si="69"/>
        <v>4.5892379999999999</v>
      </c>
      <c r="K127" s="23">
        <f t="shared" si="69"/>
        <v>3.935667</v>
      </c>
      <c r="L127" s="23">
        <f t="shared" si="69"/>
        <v>3.4229910000000001</v>
      </c>
      <c r="M127" s="23">
        <f t="shared" si="69"/>
        <v>2.9866709999999999</v>
      </c>
      <c r="N127" s="23">
        <f t="shared" si="69"/>
        <v>2.7212430000000003</v>
      </c>
      <c r="O127" s="23">
        <f t="shared" si="69"/>
        <v>2.3703690000000002</v>
      </c>
      <c r="P127" s="23">
        <f t="shared" si="69"/>
        <v>2.3703690000000002</v>
      </c>
      <c r="Q127" s="23">
        <f t="shared" si="69"/>
        <v>2.3703690000000002</v>
      </c>
      <c r="R127" s="23">
        <f t="shared" si="69"/>
        <v>2.3703690000000002</v>
      </c>
      <c r="S127" s="23">
        <f t="shared" si="69"/>
        <v>2.3703690000000002</v>
      </c>
      <c r="T127" s="23">
        <f t="shared" si="69"/>
        <v>2.3703690000000002</v>
      </c>
      <c r="U127" s="23">
        <f t="shared" si="69"/>
        <v>2.3703690000000002</v>
      </c>
      <c r="V127" s="23">
        <f t="shared" si="69"/>
        <v>2.3703690000000002</v>
      </c>
      <c r="W127" s="23">
        <f t="shared" si="69"/>
        <v>2.3703690000000002</v>
      </c>
      <c r="X127" s="23">
        <f t="shared" si="69"/>
        <v>2.3703690000000002</v>
      </c>
      <c r="Y127" s="23">
        <f t="shared" si="69"/>
        <v>2.3703690000000002</v>
      </c>
      <c r="Z127" s="23">
        <f t="shared" si="69"/>
        <v>2.3703690000000002</v>
      </c>
      <c r="AA127" s="23">
        <f t="shared" si="69"/>
        <v>2.3703690000000002</v>
      </c>
      <c r="AB127" s="23">
        <f t="shared" si="69"/>
        <v>2.3703690000000002</v>
      </c>
      <c r="AC127" s="23">
        <f t="shared" si="69"/>
        <v>2.3703690000000002</v>
      </c>
      <c r="AD127" s="23">
        <f t="shared" si="69"/>
        <v>2.3703690000000002</v>
      </c>
      <c r="AE127" s="23">
        <f t="shared" si="69"/>
        <v>2.3703690000000002</v>
      </c>
      <c r="AF127" s="23">
        <f t="shared" si="69"/>
        <v>2.3703690000000002</v>
      </c>
      <c r="AG127" s="23">
        <f t="shared" si="69"/>
        <v>2.3703690000000002</v>
      </c>
      <c r="AH127" s="23">
        <f t="shared" si="69"/>
        <v>2.3703690000000002</v>
      </c>
      <c r="AI127" s="23">
        <f t="shared" si="69"/>
        <v>2.3703690000000002</v>
      </c>
    </row>
    <row r="128" spans="1:35" ht="15" customHeight="1" x14ac:dyDescent="0.25">
      <c r="B128" s="6" t="str">
        <f>B$112</f>
        <v>Damage cost for PM2.5 emission</v>
      </c>
      <c r="C128" s="98">
        <f>C$112</f>
        <v>1</v>
      </c>
      <c r="E128" s="6" t="str">
        <f>E$112</f>
        <v>UAH/MWh heat</v>
      </c>
      <c r="I128" s="23">
        <f t="shared" ref="I128:AI128" si="70">I135*I$35/1000</f>
        <v>6.9690000000000016E-2</v>
      </c>
      <c r="J128" s="23">
        <f t="shared" si="70"/>
        <v>6.5144999999999995E-2</v>
      </c>
      <c r="K128" s="23">
        <f t="shared" si="70"/>
        <v>5.9085000000000006E-2</v>
      </c>
      <c r="L128" s="23">
        <f t="shared" si="70"/>
        <v>5.6055000000000008E-2</v>
      </c>
      <c r="M128" s="23">
        <f t="shared" si="70"/>
        <v>4.9995000000000005E-2</v>
      </c>
      <c r="N128" s="23">
        <f t="shared" si="70"/>
        <v>4.5450000000000004E-2</v>
      </c>
      <c r="O128" s="23">
        <f t="shared" si="70"/>
        <v>4.0905000000000011E-2</v>
      </c>
      <c r="P128" s="23">
        <f t="shared" si="70"/>
        <v>4.0905000000000011E-2</v>
      </c>
      <c r="Q128" s="23">
        <f t="shared" si="70"/>
        <v>4.0905000000000011E-2</v>
      </c>
      <c r="R128" s="23">
        <f t="shared" si="70"/>
        <v>4.0905000000000011E-2</v>
      </c>
      <c r="S128" s="23">
        <f t="shared" si="70"/>
        <v>4.0905000000000011E-2</v>
      </c>
      <c r="T128" s="23">
        <f t="shared" si="70"/>
        <v>4.0905000000000011E-2</v>
      </c>
      <c r="U128" s="23">
        <f t="shared" si="70"/>
        <v>4.0905000000000011E-2</v>
      </c>
      <c r="V128" s="23">
        <f t="shared" si="70"/>
        <v>4.0905000000000011E-2</v>
      </c>
      <c r="W128" s="23">
        <f t="shared" si="70"/>
        <v>4.0905000000000011E-2</v>
      </c>
      <c r="X128" s="23">
        <f t="shared" si="70"/>
        <v>4.0905000000000011E-2</v>
      </c>
      <c r="Y128" s="23">
        <f t="shared" si="70"/>
        <v>4.0905000000000011E-2</v>
      </c>
      <c r="Z128" s="23">
        <f t="shared" si="70"/>
        <v>4.0905000000000011E-2</v>
      </c>
      <c r="AA128" s="23">
        <f t="shared" si="70"/>
        <v>4.0905000000000011E-2</v>
      </c>
      <c r="AB128" s="23">
        <f t="shared" si="70"/>
        <v>4.0905000000000011E-2</v>
      </c>
      <c r="AC128" s="23">
        <f t="shared" si="70"/>
        <v>4.0905000000000011E-2</v>
      </c>
      <c r="AD128" s="23">
        <f t="shared" si="70"/>
        <v>4.0905000000000011E-2</v>
      </c>
      <c r="AE128" s="23">
        <f t="shared" si="70"/>
        <v>4.0905000000000011E-2</v>
      </c>
      <c r="AF128" s="23">
        <f t="shared" si="70"/>
        <v>4.0905000000000011E-2</v>
      </c>
      <c r="AG128" s="23">
        <f t="shared" si="70"/>
        <v>4.0905000000000011E-2</v>
      </c>
      <c r="AH128" s="23">
        <f t="shared" si="70"/>
        <v>4.0905000000000011E-2</v>
      </c>
      <c r="AI128" s="23">
        <f t="shared" si="70"/>
        <v>4.0905000000000011E-2</v>
      </c>
    </row>
    <row r="129" spans="1:35" ht="15" customHeight="1" x14ac:dyDescent="0.25">
      <c r="B129" s="6" t="str">
        <f>B$113</f>
        <v>CO2 emissions</v>
      </c>
      <c r="C129" s="98">
        <f>C$113</f>
        <v>1</v>
      </c>
      <c r="E129" s="6" t="str">
        <f>E$113</f>
        <v>kg/MWh heat</v>
      </c>
      <c r="I129" s="23">
        <f t="shared" ref="I129:AI129" si="71">IFERROR((1+$E$21)/$F$21*I$60-$E$21*I$63,0)</f>
        <v>11.252941176470587</v>
      </c>
      <c r="J129" s="23">
        <f t="shared" si="71"/>
        <v>10.355882352941178</v>
      </c>
      <c r="K129" s="23">
        <f t="shared" si="71"/>
        <v>8.1705882352941188</v>
      </c>
      <c r="L129" s="23">
        <f t="shared" si="71"/>
        <v>6.75</v>
      </c>
      <c r="M129" s="23">
        <f t="shared" si="71"/>
        <v>4.9441176470588237</v>
      </c>
      <c r="N129" s="23">
        <f t="shared" si="71"/>
        <v>2.4382352941176468</v>
      </c>
      <c r="O129" s="23">
        <f t="shared" si="71"/>
        <v>2.0647058823529409</v>
      </c>
      <c r="P129" s="23">
        <f t="shared" si="71"/>
        <v>2.0647058823529409</v>
      </c>
      <c r="Q129" s="23">
        <f t="shared" si="71"/>
        <v>2.0647058823529409</v>
      </c>
      <c r="R129" s="23">
        <f t="shared" si="71"/>
        <v>2.0647058823529409</v>
      </c>
      <c r="S129" s="23">
        <f t="shared" si="71"/>
        <v>2.0647058823529409</v>
      </c>
      <c r="T129" s="23">
        <f t="shared" si="71"/>
        <v>2.0647058823529409</v>
      </c>
      <c r="U129" s="23">
        <f t="shared" si="71"/>
        <v>2.0647058823529409</v>
      </c>
      <c r="V129" s="23">
        <f t="shared" si="71"/>
        <v>2.0647058823529409</v>
      </c>
      <c r="W129" s="23">
        <f t="shared" si="71"/>
        <v>2.0647058823529409</v>
      </c>
      <c r="X129" s="23">
        <f t="shared" si="71"/>
        <v>2.0647058823529409</v>
      </c>
      <c r="Y129" s="23">
        <f t="shared" si="71"/>
        <v>2.0647058823529409</v>
      </c>
      <c r="Z129" s="23">
        <f t="shared" si="71"/>
        <v>2.0647058823529409</v>
      </c>
      <c r="AA129" s="23">
        <f t="shared" si="71"/>
        <v>2.0647058823529409</v>
      </c>
      <c r="AB129" s="23">
        <f t="shared" si="71"/>
        <v>2.0647058823529409</v>
      </c>
      <c r="AC129" s="23">
        <f t="shared" si="71"/>
        <v>2.0647058823529409</v>
      </c>
      <c r="AD129" s="23">
        <f t="shared" si="71"/>
        <v>2.0647058823529409</v>
      </c>
      <c r="AE129" s="23">
        <f t="shared" si="71"/>
        <v>2.0647058823529409</v>
      </c>
      <c r="AF129" s="23">
        <f t="shared" si="71"/>
        <v>2.0647058823529409</v>
      </c>
      <c r="AG129" s="23">
        <f t="shared" si="71"/>
        <v>2.0647058823529409</v>
      </c>
      <c r="AH129" s="23">
        <f t="shared" si="71"/>
        <v>2.0647058823529409</v>
      </c>
      <c r="AI129" s="23">
        <f t="shared" si="71"/>
        <v>2.0647058823529409</v>
      </c>
    </row>
    <row r="130" spans="1:35" ht="15" customHeight="1" x14ac:dyDescent="0.25">
      <c r="B130" s="6" t="str">
        <f>B$114</f>
        <v xml:space="preserve">CH4 emissions </v>
      </c>
      <c r="C130" s="6">
        <f>C$114</f>
        <v>28</v>
      </c>
      <c r="D130" s="17" t="s">
        <v>1</v>
      </c>
      <c r="E130" s="6" t="str">
        <f>E$114</f>
        <v>g/MWh heat</v>
      </c>
      <c r="I130" s="23">
        <f t="shared" ref="I130:AI130" si="72">IFERROR((1+$E$21)/$F$21*I$67-$E$21*I$70,0)</f>
        <v>21.764705882352942</v>
      </c>
      <c r="J130" s="23">
        <f t="shared" si="72"/>
        <v>19.411764705882355</v>
      </c>
      <c r="K130" s="23">
        <f t="shared" si="72"/>
        <v>16.47058823529412</v>
      </c>
      <c r="L130" s="23">
        <f t="shared" si="72"/>
        <v>14.705882352941178</v>
      </c>
      <c r="M130" s="23">
        <f t="shared" si="72"/>
        <v>12.647058823529413</v>
      </c>
      <c r="N130" s="23">
        <f t="shared" si="72"/>
        <v>11.176470588235295</v>
      </c>
      <c r="O130" s="23">
        <f t="shared" si="72"/>
        <v>10</v>
      </c>
      <c r="P130" s="23">
        <f t="shared" si="72"/>
        <v>10</v>
      </c>
      <c r="Q130" s="23">
        <f t="shared" si="72"/>
        <v>10</v>
      </c>
      <c r="R130" s="23">
        <f t="shared" si="72"/>
        <v>10</v>
      </c>
      <c r="S130" s="23">
        <f t="shared" si="72"/>
        <v>10</v>
      </c>
      <c r="T130" s="23">
        <f t="shared" si="72"/>
        <v>10</v>
      </c>
      <c r="U130" s="23">
        <f t="shared" si="72"/>
        <v>10</v>
      </c>
      <c r="V130" s="23">
        <f t="shared" si="72"/>
        <v>10</v>
      </c>
      <c r="W130" s="23">
        <f t="shared" si="72"/>
        <v>10</v>
      </c>
      <c r="X130" s="23">
        <f t="shared" si="72"/>
        <v>10</v>
      </c>
      <c r="Y130" s="23">
        <f t="shared" si="72"/>
        <v>10</v>
      </c>
      <c r="Z130" s="23">
        <f t="shared" si="72"/>
        <v>10</v>
      </c>
      <c r="AA130" s="23">
        <f t="shared" si="72"/>
        <v>10</v>
      </c>
      <c r="AB130" s="23">
        <f t="shared" si="72"/>
        <v>10</v>
      </c>
      <c r="AC130" s="23">
        <f t="shared" si="72"/>
        <v>10</v>
      </c>
      <c r="AD130" s="23">
        <f t="shared" si="72"/>
        <v>10</v>
      </c>
      <c r="AE130" s="23">
        <f t="shared" si="72"/>
        <v>10</v>
      </c>
      <c r="AF130" s="23">
        <f t="shared" si="72"/>
        <v>10</v>
      </c>
      <c r="AG130" s="23">
        <f t="shared" si="72"/>
        <v>10</v>
      </c>
      <c r="AH130" s="23">
        <f t="shared" si="72"/>
        <v>10</v>
      </c>
      <c r="AI130" s="23">
        <f t="shared" si="72"/>
        <v>10</v>
      </c>
    </row>
    <row r="131" spans="1:35" ht="15" customHeight="1" x14ac:dyDescent="0.25">
      <c r="B131" s="6" t="str">
        <f>B$115</f>
        <v>N2O emissions</v>
      </c>
      <c r="C131" s="6">
        <f>C$115</f>
        <v>265</v>
      </c>
      <c r="D131" s="6" t="s">
        <v>2</v>
      </c>
      <c r="E131" s="6" t="str">
        <f>E$115</f>
        <v>g/MWh heat</v>
      </c>
      <c r="I131" s="23">
        <f t="shared" ref="I131:AI131" si="73">IFERROR((1+$E$21)/$F$21*I$74-$E$21*I$77,0)</f>
        <v>0.52941176470588236</v>
      </c>
      <c r="J131" s="23">
        <f t="shared" si="73"/>
        <v>0.4705882352941177</v>
      </c>
      <c r="K131" s="23">
        <f t="shared" si="73"/>
        <v>0.41176470588235292</v>
      </c>
      <c r="L131" s="23">
        <f t="shared" si="73"/>
        <v>0.35294117647058826</v>
      </c>
      <c r="M131" s="23">
        <f t="shared" si="73"/>
        <v>0.29411764705882354</v>
      </c>
      <c r="N131" s="23">
        <f t="shared" si="73"/>
        <v>0.26470588235294118</v>
      </c>
      <c r="O131" s="23">
        <f t="shared" si="73"/>
        <v>0.23529411764705885</v>
      </c>
      <c r="P131" s="23">
        <f t="shared" si="73"/>
        <v>0.23529411764705885</v>
      </c>
      <c r="Q131" s="23">
        <f t="shared" si="73"/>
        <v>0.23529411764705885</v>
      </c>
      <c r="R131" s="23">
        <f t="shared" si="73"/>
        <v>0.23529411764705885</v>
      </c>
      <c r="S131" s="23">
        <f t="shared" si="73"/>
        <v>0.23529411764705885</v>
      </c>
      <c r="T131" s="23">
        <f t="shared" si="73"/>
        <v>0.23529411764705885</v>
      </c>
      <c r="U131" s="23">
        <f t="shared" si="73"/>
        <v>0.23529411764705885</v>
      </c>
      <c r="V131" s="23">
        <f t="shared" si="73"/>
        <v>0.23529411764705885</v>
      </c>
      <c r="W131" s="23">
        <f t="shared" si="73"/>
        <v>0.23529411764705885</v>
      </c>
      <c r="X131" s="23">
        <f t="shared" si="73"/>
        <v>0.23529411764705885</v>
      </c>
      <c r="Y131" s="23">
        <f t="shared" si="73"/>
        <v>0.23529411764705885</v>
      </c>
      <c r="Z131" s="23">
        <f t="shared" si="73"/>
        <v>0.23529411764705885</v>
      </c>
      <c r="AA131" s="23">
        <f t="shared" si="73"/>
        <v>0.23529411764705885</v>
      </c>
      <c r="AB131" s="23">
        <f t="shared" si="73"/>
        <v>0.23529411764705885</v>
      </c>
      <c r="AC131" s="23">
        <f t="shared" si="73"/>
        <v>0.23529411764705885</v>
      </c>
      <c r="AD131" s="23">
        <f t="shared" si="73"/>
        <v>0.23529411764705885</v>
      </c>
      <c r="AE131" s="23">
        <f t="shared" si="73"/>
        <v>0.23529411764705885</v>
      </c>
      <c r="AF131" s="23">
        <f t="shared" si="73"/>
        <v>0.2323529411764706</v>
      </c>
      <c r="AG131" s="23">
        <f t="shared" si="73"/>
        <v>0.2323529411764706</v>
      </c>
      <c r="AH131" s="23">
        <f t="shared" si="73"/>
        <v>0.22941176470588237</v>
      </c>
      <c r="AI131" s="23">
        <f t="shared" si="73"/>
        <v>0.22647058823529412</v>
      </c>
    </row>
    <row r="132" spans="1:35" ht="15" customHeight="1" x14ac:dyDescent="0.25">
      <c r="B132" s="6" t="str">
        <f>B$116</f>
        <v>CO2 eq total emissions</v>
      </c>
      <c r="E132" s="6" t="str">
        <f>E$116</f>
        <v>kg/MWh heat</v>
      </c>
      <c r="I132" s="23">
        <f>I129*$C129+I130*$C130/1000+I131*$C131/1000</f>
        <v>12.002647058823529</v>
      </c>
      <c r="J132" s="23">
        <f>J129*$C129+J130*$C130/1000+J131*$C131/1000</f>
        <v>11.024117647058825</v>
      </c>
      <c r="K132" s="23">
        <f>K129*$C129+K130*$C130/1000+K131*$C131/1000</f>
        <v>8.7408823529411777</v>
      </c>
      <c r="L132" s="23">
        <f>L129*$C129+L130*$C130/1000+L131*$C131/1000</f>
        <v>7.2552941176470593</v>
      </c>
      <c r="M132" s="23">
        <f t="shared" ref="M132:AI132" si="74">M129*$C129+M130*$C130/1000+M131*$C131/1000</f>
        <v>5.376176470588236</v>
      </c>
      <c r="N132" s="23">
        <f t="shared" si="74"/>
        <v>2.8213235294117647</v>
      </c>
      <c r="O132" s="23">
        <f t="shared" si="74"/>
        <v>2.4070588235294119</v>
      </c>
      <c r="P132" s="23">
        <f t="shared" si="74"/>
        <v>2.4070588235294119</v>
      </c>
      <c r="Q132" s="23">
        <f t="shared" si="74"/>
        <v>2.4070588235294119</v>
      </c>
      <c r="R132" s="23">
        <f t="shared" si="74"/>
        <v>2.4070588235294119</v>
      </c>
      <c r="S132" s="23">
        <f t="shared" si="74"/>
        <v>2.4070588235294119</v>
      </c>
      <c r="T132" s="23">
        <f t="shared" si="74"/>
        <v>2.4070588235294119</v>
      </c>
      <c r="U132" s="23">
        <f t="shared" si="74"/>
        <v>2.4070588235294119</v>
      </c>
      <c r="V132" s="23">
        <f t="shared" si="74"/>
        <v>2.4070588235294119</v>
      </c>
      <c r="W132" s="23">
        <f t="shared" si="74"/>
        <v>2.4070588235294119</v>
      </c>
      <c r="X132" s="23">
        <f t="shared" si="74"/>
        <v>2.4070588235294119</v>
      </c>
      <c r="Y132" s="23">
        <f t="shared" si="74"/>
        <v>2.4070588235294119</v>
      </c>
      <c r="Z132" s="23">
        <f t="shared" si="74"/>
        <v>2.4070588235294119</v>
      </c>
      <c r="AA132" s="23">
        <f t="shared" si="74"/>
        <v>2.4070588235294119</v>
      </c>
      <c r="AB132" s="23">
        <f t="shared" si="74"/>
        <v>2.4070588235294119</v>
      </c>
      <c r="AC132" s="23">
        <f t="shared" si="74"/>
        <v>2.4070588235294119</v>
      </c>
      <c r="AD132" s="23">
        <f t="shared" si="74"/>
        <v>2.4070588235294119</v>
      </c>
      <c r="AE132" s="23">
        <f t="shared" si="74"/>
        <v>2.4070588235294119</v>
      </c>
      <c r="AF132" s="23">
        <f t="shared" si="74"/>
        <v>2.4062794117647059</v>
      </c>
      <c r="AG132" s="23">
        <f t="shared" si="74"/>
        <v>2.4062794117647059</v>
      </c>
      <c r="AH132" s="23">
        <f t="shared" si="74"/>
        <v>2.4055</v>
      </c>
      <c r="AI132" s="23">
        <f t="shared" si="74"/>
        <v>2.404720588235294</v>
      </c>
    </row>
    <row r="133" spans="1:35" ht="15" customHeight="1" x14ac:dyDescent="0.25">
      <c r="B133" s="6" t="str">
        <f>B$117</f>
        <v>SO2 emissions</v>
      </c>
      <c r="E133" s="6" t="str">
        <f>E$117</f>
        <v>g/MWh heat</v>
      </c>
      <c r="I133" s="23">
        <f t="shared" ref="I133:AI133" si="75">IFERROR((1+$E$21)/$F$21*I$81-$E$21*I$84,0)</f>
        <v>4.3147058823529409</v>
      </c>
      <c r="J133" s="23">
        <f t="shared" si="75"/>
        <v>4.2411764705882353</v>
      </c>
      <c r="K133" s="23">
        <f t="shared" si="75"/>
        <v>3.6676470588235297</v>
      </c>
      <c r="L133" s="23">
        <f t="shared" si="75"/>
        <v>3.0294117647058827</v>
      </c>
      <c r="M133" s="23">
        <f t="shared" si="75"/>
        <v>2.2117647058823531</v>
      </c>
      <c r="N133" s="23">
        <f t="shared" si="75"/>
        <v>1.0823529411764707</v>
      </c>
      <c r="O133" s="23">
        <f t="shared" si="75"/>
        <v>0.84411764705882364</v>
      </c>
      <c r="P133" s="23">
        <f t="shared" si="75"/>
        <v>0.84411764705882364</v>
      </c>
      <c r="Q133" s="23">
        <f t="shared" si="75"/>
        <v>0.84411764705882364</v>
      </c>
      <c r="R133" s="23">
        <f t="shared" si="75"/>
        <v>0.84411764705882364</v>
      </c>
      <c r="S133" s="23">
        <f t="shared" si="75"/>
        <v>0.84411764705882364</v>
      </c>
      <c r="T133" s="23">
        <f t="shared" si="75"/>
        <v>0.84411764705882364</v>
      </c>
      <c r="U133" s="23">
        <f t="shared" si="75"/>
        <v>0.84411764705882364</v>
      </c>
      <c r="V133" s="23">
        <f t="shared" si="75"/>
        <v>0.84411764705882364</v>
      </c>
      <c r="W133" s="23">
        <f t="shared" si="75"/>
        <v>0.84411764705882364</v>
      </c>
      <c r="X133" s="23">
        <f t="shared" si="75"/>
        <v>0.84411764705882364</v>
      </c>
      <c r="Y133" s="23">
        <f t="shared" si="75"/>
        <v>0.84411764705882364</v>
      </c>
      <c r="Z133" s="23">
        <f t="shared" si="75"/>
        <v>0.84411764705882364</v>
      </c>
      <c r="AA133" s="23">
        <f t="shared" si="75"/>
        <v>0.84411764705882364</v>
      </c>
      <c r="AB133" s="23">
        <f t="shared" si="75"/>
        <v>0.84411764705882364</v>
      </c>
      <c r="AC133" s="23">
        <f t="shared" si="75"/>
        <v>0.84411764705882364</v>
      </c>
      <c r="AD133" s="23">
        <f t="shared" si="75"/>
        <v>0.84411764705882364</v>
      </c>
      <c r="AE133" s="23">
        <f t="shared" si="75"/>
        <v>0.84411764705882364</v>
      </c>
      <c r="AF133" s="23">
        <f t="shared" si="75"/>
        <v>0.84411764705882364</v>
      </c>
      <c r="AG133" s="23">
        <f t="shared" si="75"/>
        <v>0.84411764705882364</v>
      </c>
      <c r="AH133" s="23">
        <f t="shared" si="75"/>
        <v>0.84411764705882364</v>
      </c>
      <c r="AI133" s="23">
        <f t="shared" si="75"/>
        <v>0.84411764705882364</v>
      </c>
    </row>
    <row r="134" spans="1:35" ht="15" customHeight="1" x14ac:dyDescent="0.25">
      <c r="B134" s="6" t="str">
        <f>B$118</f>
        <v>NOx emissions</v>
      </c>
      <c r="E134" s="6" t="str">
        <f>E$118</f>
        <v>g/MWh heat</v>
      </c>
      <c r="I134" s="23">
        <f t="shared" ref="I134:AI134" si="76">IFERROR((1+$E$21)/$F$21*I$88-$E$21*I$91,0)</f>
        <v>49.044117647058826</v>
      </c>
      <c r="J134" s="23">
        <f t="shared" si="76"/>
        <v>44.547058823529419</v>
      </c>
      <c r="K134" s="23">
        <f t="shared" si="76"/>
        <v>38.202941176470588</v>
      </c>
      <c r="L134" s="23">
        <f t="shared" si="76"/>
        <v>33.226470588235294</v>
      </c>
      <c r="M134" s="23">
        <f t="shared" si="76"/>
        <v>28.991176470588233</v>
      </c>
      <c r="N134" s="23">
        <f t="shared" si="76"/>
        <v>26.414705882352944</v>
      </c>
      <c r="O134" s="23">
        <f t="shared" si="76"/>
        <v>23.008823529411767</v>
      </c>
      <c r="P134" s="23">
        <f t="shared" si="76"/>
        <v>23.008823529411767</v>
      </c>
      <c r="Q134" s="23">
        <f t="shared" si="76"/>
        <v>23.008823529411767</v>
      </c>
      <c r="R134" s="23">
        <f t="shared" si="76"/>
        <v>23.008823529411767</v>
      </c>
      <c r="S134" s="23">
        <f t="shared" si="76"/>
        <v>23.008823529411767</v>
      </c>
      <c r="T134" s="23">
        <f t="shared" si="76"/>
        <v>23.008823529411767</v>
      </c>
      <c r="U134" s="23">
        <f t="shared" si="76"/>
        <v>23.008823529411767</v>
      </c>
      <c r="V134" s="23">
        <f t="shared" si="76"/>
        <v>23.008823529411767</v>
      </c>
      <c r="W134" s="23">
        <f t="shared" si="76"/>
        <v>23.008823529411767</v>
      </c>
      <c r="X134" s="23">
        <f t="shared" si="76"/>
        <v>23.008823529411767</v>
      </c>
      <c r="Y134" s="23">
        <f t="shared" si="76"/>
        <v>23.008823529411767</v>
      </c>
      <c r="Z134" s="23">
        <f t="shared" si="76"/>
        <v>23.008823529411767</v>
      </c>
      <c r="AA134" s="23">
        <f t="shared" si="76"/>
        <v>23.008823529411767</v>
      </c>
      <c r="AB134" s="23">
        <f t="shared" si="76"/>
        <v>23.008823529411767</v>
      </c>
      <c r="AC134" s="23">
        <f t="shared" si="76"/>
        <v>23.008823529411767</v>
      </c>
      <c r="AD134" s="23">
        <f t="shared" si="76"/>
        <v>23.008823529411767</v>
      </c>
      <c r="AE134" s="23">
        <f t="shared" si="76"/>
        <v>23.008823529411767</v>
      </c>
      <c r="AF134" s="23">
        <f t="shared" si="76"/>
        <v>23.008823529411767</v>
      </c>
      <c r="AG134" s="23">
        <f t="shared" si="76"/>
        <v>23.008823529411767</v>
      </c>
      <c r="AH134" s="23">
        <f t="shared" si="76"/>
        <v>23.008823529411767</v>
      </c>
      <c r="AI134" s="23">
        <f t="shared" si="76"/>
        <v>23.008823529411767</v>
      </c>
    </row>
    <row r="135" spans="1:35" ht="15" customHeight="1" x14ac:dyDescent="0.25">
      <c r="B135" s="6" t="str">
        <f>B$119</f>
        <v>PM2.5 emissions</v>
      </c>
      <c r="E135" s="6" t="str">
        <f>E$119</f>
        <v>g/MWh heat</v>
      </c>
      <c r="I135" s="23">
        <f t="shared" ref="I135:AI135" si="77">IFERROR((1+$E$21)/$F$21*I$95-$E$21*I$98,0)</f>
        <v>0.13529411764705884</v>
      </c>
      <c r="J135" s="23">
        <f t="shared" si="77"/>
        <v>0.12647058823529411</v>
      </c>
      <c r="K135" s="23">
        <f t="shared" si="77"/>
        <v>0.11470588235294119</v>
      </c>
      <c r="L135" s="23">
        <f t="shared" si="77"/>
        <v>0.10882352941176471</v>
      </c>
      <c r="M135" s="23">
        <f t="shared" si="77"/>
        <v>9.7058823529411767E-2</v>
      </c>
      <c r="N135" s="23">
        <f t="shared" si="77"/>
        <v>8.8235294117647065E-2</v>
      </c>
      <c r="O135" s="23">
        <f t="shared" si="77"/>
        <v>7.9411764705882362E-2</v>
      </c>
      <c r="P135" s="23">
        <f t="shared" si="77"/>
        <v>7.9411764705882362E-2</v>
      </c>
      <c r="Q135" s="23">
        <f t="shared" si="77"/>
        <v>7.9411764705882362E-2</v>
      </c>
      <c r="R135" s="23">
        <f t="shared" si="77"/>
        <v>7.9411764705882362E-2</v>
      </c>
      <c r="S135" s="23">
        <f t="shared" si="77"/>
        <v>7.9411764705882362E-2</v>
      </c>
      <c r="T135" s="23">
        <f t="shared" si="77"/>
        <v>7.9411764705882362E-2</v>
      </c>
      <c r="U135" s="23">
        <f t="shared" si="77"/>
        <v>7.9411764705882362E-2</v>
      </c>
      <c r="V135" s="23">
        <f t="shared" si="77"/>
        <v>7.9411764705882362E-2</v>
      </c>
      <c r="W135" s="23">
        <f t="shared" si="77"/>
        <v>7.9411764705882362E-2</v>
      </c>
      <c r="X135" s="23">
        <f t="shared" si="77"/>
        <v>7.9411764705882362E-2</v>
      </c>
      <c r="Y135" s="23">
        <f t="shared" si="77"/>
        <v>7.9411764705882362E-2</v>
      </c>
      <c r="Z135" s="23">
        <f t="shared" si="77"/>
        <v>7.9411764705882362E-2</v>
      </c>
      <c r="AA135" s="23">
        <f t="shared" si="77"/>
        <v>7.9411764705882362E-2</v>
      </c>
      <c r="AB135" s="23">
        <f t="shared" si="77"/>
        <v>7.9411764705882362E-2</v>
      </c>
      <c r="AC135" s="23">
        <f t="shared" si="77"/>
        <v>7.9411764705882362E-2</v>
      </c>
      <c r="AD135" s="23">
        <f t="shared" si="77"/>
        <v>7.9411764705882362E-2</v>
      </c>
      <c r="AE135" s="23">
        <f t="shared" si="77"/>
        <v>7.9411764705882362E-2</v>
      </c>
      <c r="AF135" s="23">
        <f t="shared" si="77"/>
        <v>7.9411764705882362E-2</v>
      </c>
      <c r="AG135" s="23">
        <f t="shared" si="77"/>
        <v>7.9411764705882362E-2</v>
      </c>
      <c r="AH135" s="23">
        <f t="shared" si="77"/>
        <v>7.9411764705882362E-2</v>
      </c>
      <c r="AI135" s="23">
        <f t="shared" si="77"/>
        <v>7.9411764705882362E-2</v>
      </c>
    </row>
    <row r="136" spans="1:35" ht="15" customHeight="1" x14ac:dyDescent="0.25">
      <c r="E136" s="26"/>
      <c r="I136" s="23"/>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row>
    <row r="137" spans="1:35" ht="15" customHeight="1" x14ac:dyDescent="0.25">
      <c r="A137" s="18">
        <f>A$40</f>
        <v>3</v>
      </c>
      <c r="B137" s="5" t="str">
        <f>B$40</f>
        <v>Extraction CHP plant</v>
      </c>
      <c r="C137" s="5"/>
      <c r="D137" s="5"/>
      <c r="E137" s="27" t="s">
        <v>35</v>
      </c>
      <c r="F137" s="5"/>
      <c r="G137" s="5"/>
      <c r="H137" s="5"/>
      <c r="I137" s="24">
        <f t="shared" ref="I137:AI137" si="78">SUMPRODUCT($C138:$C144,I138:I144)</f>
        <v>780.58188236160004</v>
      </c>
      <c r="J137" s="24">
        <f t="shared" si="78"/>
        <v>752.94612487380016</v>
      </c>
      <c r="K137" s="24">
        <f t="shared" si="78"/>
        <v>734.80952798360011</v>
      </c>
      <c r="L137" s="24">
        <f t="shared" si="78"/>
        <v>705.3241483516</v>
      </c>
      <c r="M137" s="24">
        <f t="shared" si="78"/>
        <v>674.52309569260024</v>
      </c>
      <c r="N137" s="24">
        <f t="shared" si="78"/>
        <v>615.32853897575012</v>
      </c>
      <c r="O137" s="24">
        <f t="shared" si="78"/>
        <v>535.84206401740016</v>
      </c>
      <c r="P137" s="24">
        <f t="shared" si="78"/>
        <v>536.17828074220006</v>
      </c>
      <c r="Q137" s="24">
        <f t="shared" si="78"/>
        <v>536.53551970780006</v>
      </c>
      <c r="R137" s="24">
        <f t="shared" si="78"/>
        <v>536.91376700140006</v>
      </c>
      <c r="S137" s="24">
        <f t="shared" si="78"/>
        <v>537.32354069980011</v>
      </c>
      <c r="T137" s="24">
        <f t="shared" si="78"/>
        <v>537.74381856220009</v>
      </c>
      <c r="U137" s="24">
        <f t="shared" si="78"/>
        <v>538.19562282940012</v>
      </c>
      <c r="V137" s="24">
        <f t="shared" si="78"/>
        <v>538.67893958860009</v>
      </c>
      <c r="W137" s="24">
        <f t="shared" si="78"/>
        <v>539.18327858860016</v>
      </c>
      <c r="X137" s="24">
        <f t="shared" si="78"/>
        <v>539.71913008060017</v>
      </c>
      <c r="Y137" s="24">
        <f t="shared" si="78"/>
        <v>540.28650797740011</v>
      </c>
      <c r="Z137" s="24">
        <f t="shared" si="78"/>
        <v>540.89590253020015</v>
      </c>
      <c r="AA137" s="24">
        <f t="shared" si="78"/>
        <v>541.53682348780012</v>
      </c>
      <c r="AB137" s="24">
        <f t="shared" si="78"/>
        <v>542.21977501420008</v>
      </c>
      <c r="AC137" s="24">
        <f t="shared" si="78"/>
        <v>542.94475710940014</v>
      </c>
      <c r="AD137" s="24">
        <f t="shared" si="78"/>
        <v>543.72227393740013</v>
      </c>
      <c r="AE137" s="24">
        <f t="shared" si="78"/>
        <v>544.54182133420011</v>
      </c>
      <c r="AF137" s="24">
        <f t="shared" si="78"/>
        <v>545.40844266812508</v>
      </c>
      <c r="AG137" s="24">
        <f t="shared" si="78"/>
        <v>546.28024241531512</v>
      </c>
      <c r="AH137" s="24">
        <f t="shared" si="78"/>
        <v>547.14601661102006</v>
      </c>
      <c r="AI137" s="24">
        <f t="shared" si="78"/>
        <v>548.01123995020009</v>
      </c>
    </row>
    <row r="138" spans="1:35" ht="15" customHeight="1" x14ac:dyDescent="0.25">
      <c r="A138" s="10"/>
      <c r="B138" s="6" t="str">
        <f>B$106</f>
        <v>Net energy costs</v>
      </c>
      <c r="C138" s="98">
        <f>C$106</f>
        <v>1</v>
      </c>
      <c r="D138" s="96" t="s">
        <v>120</v>
      </c>
      <c r="E138" s="6" t="str">
        <f>E$106</f>
        <v>UAH/MWh heat</v>
      </c>
      <c r="I138" s="23">
        <f t="shared" ref="I138:AI138" si="79">IFERROR((1+$E$22)/$F$22*I$40-$E$22*I$42,0)</f>
        <v>731.50829999999996</v>
      </c>
      <c r="J138" s="23">
        <f t="shared" si="79"/>
        <v>705.38270000000011</v>
      </c>
      <c r="K138" s="23">
        <f t="shared" si="79"/>
        <v>692.31989999999996</v>
      </c>
      <c r="L138" s="23">
        <f t="shared" si="79"/>
        <v>666.1943</v>
      </c>
      <c r="M138" s="23">
        <f t="shared" si="79"/>
        <v>640.07040000000006</v>
      </c>
      <c r="N138" s="23">
        <f t="shared" si="79"/>
        <v>587.81920000000002</v>
      </c>
      <c r="O138" s="23">
        <f t="shared" si="79"/>
        <v>509.44410000000005</v>
      </c>
      <c r="P138" s="23">
        <f t="shared" si="79"/>
        <v>509.44410000000005</v>
      </c>
      <c r="Q138" s="23">
        <f t="shared" si="79"/>
        <v>509.44410000000005</v>
      </c>
      <c r="R138" s="23">
        <f t="shared" si="79"/>
        <v>509.44410000000005</v>
      </c>
      <c r="S138" s="23">
        <f t="shared" si="79"/>
        <v>509.44410000000005</v>
      </c>
      <c r="T138" s="23">
        <f t="shared" si="79"/>
        <v>509.44410000000005</v>
      </c>
      <c r="U138" s="23">
        <f t="shared" si="79"/>
        <v>509.44410000000005</v>
      </c>
      <c r="V138" s="23">
        <f t="shared" si="79"/>
        <v>509.44410000000005</v>
      </c>
      <c r="W138" s="23">
        <f t="shared" si="79"/>
        <v>509.44410000000005</v>
      </c>
      <c r="X138" s="23">
        <f t="shared" si="79"/>
        <v>509.44410000000005</v>
      </c>
      <c r="Y138" s="23">
        <f t="shared" si="79"/>
        <v>509.44410000000005</v>
      </c>
      <c r="Z138" s="23">
        <f t="shared" si="79"/>
        <v>509.44410000000005</v>
      </c>
      <c r="AA138" s="23">
        <f t="shared" si="79"/>
        <v>509.44410000000005</v>
      </c>
      <c r="AB138" s="23">
        <f t="shared" si="79"/>
        <v>509.44410000000005</v>
      </c>
      <c r="AC138" s="23">
        <f t="shared" si="79"/>
        <v>509.44410000000005</v>
      </c>
      <c r="AD138" s="23">
        <f t="shared" si="79"/>
        <v>509.44410000000005</v>
      </c>
      <c r="AE138" s="23">
        <f t="shared" si="79"/>
        <v>509.44410000000005</v>
      </c>
      <c r="AF138" s="23">
        <f t="shared" si="79"/>
        <v>509.44410000000005</v>
      </c>
      <c r="AG138" s="23">
        <f t="shared" si="79"/>
        <v>509.44410000000005</v>
      </c>
      <c r="AH138" s="23">
        <f t="shared" si="79"/>
        <v>509.44410000000005</v>
      </c>
      <c r="AI138" s="23">
        <f t="shared" si="79"/>
        <v>509.44410000000005</v>
      </c>
    </row>
    <row r="139" spans="1:35" ht="15" customHeight="1" x14ac:dyDescent="0.25">
      <c r="A139" s="10"/>
      <c r="B139" s="6" t="str">
        <f>B$107</f>
        <v>Variable O&amp;M costs</v>
      </c>
      <c r="C139" s="98">
        <f>C$107</f>
        <v>1</v>
      </c>
      <c r="D139" s="96" t="s">
        <v>120</v>
      </c>
      <c r="E139" s="6" t="str">
        <f>E$107</f>
        <v>UAH/MWh heat</v>
      </c>
      <c r="I139" s="23">
        <f t="shared" ref="I139:AI139" si="80">IFERROR((1+$E$22)/$F$22*I$54-$E$22*I$56,0)</f>
        <v>17.7</v>
      </c>
      <c r="J139" s="23">
        <f t="shared" si="80"/>
        <v>17.7</v>
      </c>
      <c r="K139" s="23">
        <f t="shared" si="80"/>
        <v>17.7</v>
      </c>
      <c r="L139" s="23">
        <f t="shared" si="80"/>
        <v>17.7</v>
      </c>
      <c r="M139" s="23">
        <f t="shared" si="80"/>
        <v>17.7</v>
      </c>
      <c r="N139" s="23">
        <f t="shared" si="80"/>
        <v>17.7</v>
      </c>
      <c r="O139" s="23">
        <f t="shared" si="80"/>
        <v>17.7</v>
      </c>
      <c r="P139" s="23">
        <f t="shared" si="80"/>
        <v>17.7</v>
      </c>
      <c r="Q139" s="23">
        <f t="shared" si="80"/>
        <v>17.7</v>
      </c>
      <c r="R139" s="23">
        <f t="shared" si="80"/>
        <v>17.7</v>
      </c>
      <c r="S139" s="23">
        <f t="shared" si="80"/>
        <v>17.7</v>
      </c>
      <c r="T139" s="23">
        <f t="shared" si="80"/>
        <v>17.7</v>
      </c>
      <c r="U139" s="23">
        <f t="shared" si="80"/>
        <v>17.7</v>
      </c>
      <c r="V139" s="23">
        <f t="shared" si="80"/>
        <v>17.7</v>
      </c>
      <c r="W139" s="23">
        <f t="shared" si="80"/>
        <v>17.7</v>
      </c>
      <c r="X139" s="23">
        <f t="shared" si="80"/>
        <v>17.7</v>
      </c>
      <c r="Y139" s="23">
        <f t="shared" si="80"/>
        <v>17.7</v>
      </c>
      <c r="Z139" s="23">
        <f t="shared" si="80"/>
        <v>17.7</v>
      </c>
      <c r="AA139" s="23">
        <f t="shared" si="80"/>
        <v>17.7</v>
      </c>
      <c r="AB139" s="23">
        <f t="shared" si="80"/>
        <v>17.7</v>
      </c>
      <c r="AC139" s="23">
        <f t="shared" si="80"/>
        <v>17.7</v>
      </c>
      <c r="AD139" s="23">
        <f t="shared" si="80"/>
        <v>17.7</v>
      </c>
      <c r="AE139" s="23">
        <f t="shared" si="80"/>
        <v>17.7</v>
      </c>
      <c r="AF139" s="23">
        <f t="shared" si="80"/>
        <v>17.7</v>
      </c>
      <c r="AG139" s="23">
        <f t="shared" si="80"/>
        <v>17.7</v>
      </c>
      <c r="AH139" s="23">
        <f t="shared" si="80"/>
        <v>17.7</v>
      </c>
      <c r="AI139" s="23">
        <f t="shared" si="80"/>
        <v>17.7</v>
      </c>
    </row>
    <row r="140" spans="1:35" ht="15" customHeight="1" x14ac:dyDescent="0.25">
      <c r="A140" s="10"/>
      <c r="B140" s="6" t="str">
        <f>B$108</f>
        <v>Tax per prod. MWh, excl. VAT</v>
      </c>
      <c r="C140" s="98">
        <f>C$108</f>
        <v>0</v>
      </c>
      <c r="D140" s="96" t="s">
        <v>121</v>
      </c>
      <c r="E140" s="6" t="str">
        <f>E$108</f>
        <v>UAH/MWh heat</v>
      </c>
      <c r="I140" s="23">
        <f t="shared" ref="I140:AI140" si="81">IFERROR((1+$E$20)/$F$20*I$47-$E$20*I$49,0)</f>
        <v>0</v>
      </c>
      <c r="J140" s="23">
        <f t="shared" si="81"/>
        <v>0</v>
      </c>
      <c r="K140" s="23">
        <f t="shared" si="81"/>
        <v>0</v>
      </c>
      <c r="L140" s="23">
        <f t="shared" si="81"/>
        <v>0</v>
      </c>
      <c r="M140" s="23">
        <f t="shared" si="81"/>
        <v>0</v>
      </c>
      <c r="N140" s="23">
        <f t="shared" si="81"/>
        <v>0</v>
      </c>
      <c r="O140" s="23">
        <f t="shared" si="81"/>
        <v>0</v>
      </c>
      <c r="P140" s="23">
        <f t="shared" si="81"/>
        <v>0</v>
      </c>
      <c r="Q140" s="23">
        <f t="shared" si="81"/>
        <v>0</v>
      </c>
      <c r="R140" s="23">
        <f t="shared" si="81"/>
        <v>0</v>
      </c>
      <c r="S140" s="23">
        <f t="shared" si="81"/>
        <v>0</v>
      </c>
      <c r="T140" s="23">
        <f t="shared" si="81"/>
        <v>0</v>
      </c>
      <c r="U140" s="23">
        <f t="shared" si="81"/>
        <v>0</v>
      </c>
      <c r="V140" s="23">
        <f t="shared" si="81"/>
        <v>0</v>
      </c>
      <c r="W140" s="23">
        <f t="shared" si="81"/>
        <v>0</v>
      </c>
      <c r="X140" s="23">
        <f t="shared" si="81"/>
        <v>0</v>
      </c>
      <c r="Y140" s="23">
        <f t="shared" si="81"/>
        <v>0</v>
      </c>
      <c r="Z140" s="23">
        <f t="shared" si="81"/>
        <v>0</v>
      </c>
      <c r="AA140" s="23">
        <f t="shared" si="81"/>
        <v>0</v>
      </c>
      <c r="AB140" s="23">
        <f t="shared" si="81"/>
        <v>0</v>
      </c>
      <c r="AC140" s="23">
        <f t="shared" si="81"/>
        <v>0</v>
      </c>
      <c r="AD140" s="23">
        <f t="shared" si="81"/>
        <v>0</v>
      </c>
      <c r="AE140" s="23">
        <f t="shared" si="81"/>
        <v>0</v>
      </c>
      <c r="AF140" s="23">
        <f t="shared" si="81"/>
        <v>0</v>
      </c>
      <c r="AG140" s="23">
        <f t="shared" si="81"/>
        <v>0</v>
      </c>
      <c r="AH140" s="23">
        <f t="shared" si="81"/>
        <v>0</v>
      </c>
      <c r="AI140" s="23">
        <f t="shared" si="81"/>
        <v>0</v>
      </c>
    </row>
    <row r="141" spans="1:35" ht="15" customHeight="1" x14ac:dyDescent="0.25">
      <c r="A141" s="10"/>
      <c r="B141" s="6" t="str">
        <f>B$109</f>
        <v>Calculation price for CO2e emission</v>
      </c>
      <c r="C141" s="98">
        <f>C$109</f>
        <v>1</v>
      </c>
      <c r="D141" s="96" t="s">
        <v>120</v>
      </c>
      <c r="E141" s="6" t="str">
        <f>E$109</f>
        <v>UAH/MWh heat</v>
      </c>
      <c r="I141" s="23">
        <f t="shared" ref="I141:AI141" si="82">I148*I$32/1000</f>
        <v>28.134597912599997</v>
      </c>
      <c r="J141" s="23">
        <f t="shared" si="82"/>
        <v>26.899590745800001</v>
      </c>
      <c r="K141" s="23">
        <f t="shared" si="82"/>
        <v>22.244059288600003</v>
      </c>
      <c r="L141" s="23">
        <f t="shared" si="82"/>
        <v>19.223530653599997</v>
      </c>
      <c r="M141" s="23">
        <f t="shared" si="82"/>
        <v>14.854820520600001</v>
      </c>
      <c r="N141" s="23">
        <f t="shared" si="82"/>
        <v>8.1403672057499996</v>
      </c>
      <c r="O141" s="23">
        <f t="shared" si="82"/>
        <v>7.2497931264000011</v>
      </c>
      <c r="P141" s="23">
        <f t="shared" si="82"/>
        <v>7.5860098512</v>
      </c>
      <c r="Q141" s="23">
        <f t="shared" si="82"/>
        <v>7.9432488168000006</v>
      </c>
      <c r="R141" s="23">
        <f t="shared" si="82"/>
        <v>8.3214961104000018</v>
      </c>
      <c r="S141" s="23">
        <f t="shared" si="82"/>
        <v>8.7312698088000005</v>
      </c>
      <c r="T141" s="23">
        <f t="shared" si="82"/>
        <v>9.1515476711999995</v>
      </c>
      <c r="U141" s="23">
        <f t="shared" si="82"/>
        <v>9.6033519384000012</v>
      </c>
      <c r="V141" s="23">
        <f t="shared" si="82"/>
        <v>10.0866686976</v>
      </c>
      <c r="W141" s="23">
        <f t="shared" si="82"/>
        <v>10.5910076976</v>
      </c>
      <c r="X141" s="23">
        <f t="shared" si="82"/>
        <v>11.126859189599999</v>
      </c>
      <c r="Y141" s="23">
        <f t="shared" si="82"/>
        <v>11.694237086399999</v>
      </c>
      <c r="Z141" s="23">
        <f t="shared" si="82"/>
        <v>12.303631639199999</v>
      </c>
      <c r="AA141" s="23">
        <f t="shared" si="82"/>
        <v>12.944552596799999</v>
      </c>
      <c r="AB141" s="23">
        <f t="shared" si="82"/>
        <v>13.627504123200001</v>
      </c>
      <c r="AC141" s="23">
        <f t="shared" si="82"/>
        <v>14.352486218400001</v>
      </c>
      <c r="AD141" s="23">
        <f t="shared" si="82"/>
        <v>15.130003046399999</v>
      </c>
      <c r="AE141" s="23">
        <f t="shared" si="82"/>
        <v>15.949550443200001</v>
      </c>
      <c r="AF141" s="23">
        <f t="shared" si="82"/>
        <v>16.816171777125</v>
      </c>
      <c r="AG141" s="23">
        <f t="shared" si="82"/>
        <v>17.687971524315</v>
      </c>
      <c r="AH141" s="23">
        <f t="shared" si="82"/>
        <v>18.55374572002</v>
      </c>
      <c r="AI141" s="23">
        <f t="shared" si="82"/>
        <v>19.418969059200002</v>
      </c>
    </row>
    <row r="142" spans="1:35" ht="15" customHeight="1" x14ac:dyDescent="0.25">
      <c r="A142" s="10"/>
      <c r="B142" s="6" t="str">
        <f>B$110</f>
        <v>Damage cost due to SO2 emission</v>
      </c>
      <c r="C142" s="98">
        <f>C$110</f>
        <v>1</v>
      </c>
      <c r="E142" s="6" t="str">
        <f>E$110</f>
        <v>UAH/MWh heat</v>
      </c>
      <c r="I142" s="23">
        <f t="shared" ref="I142:AI142" si="83">I149*I$33/1000</f>
        <v>0.27834417899999997</v>
      </c>
      <c r="J142" s="23">
        <f t="shared" si="83"/>
        <v>0.273600754</v>
      </c>
      <c r="K142" s="23">
        <f t="shared" si="83"/>
        <v>0.23660203900000004</v>
      </c>
      <c r="L142" s="23">
        <f t="shared" si="83"/>
        <v>0.19542911000000004</v>
      </c>
      <c r="M142" s="23">
        <f t="shared" si="83"/>
        <v>0.142682224</v>
      </c>
      <c r="N142" s="23">
        <f t="shared" si="83"/>
        <v>6.9823216000000007E-2</v>
      </c>
      <c r="O142" s="23">
        <f t="shared" si="83"/>
        <v>5.4454519000000007E-2</v>
      </c>
      <c r="P142" s="23">
        <f t="shared" si="83"/>
        <v>5.4454519000000007E-2</v>
      </c>
      <c r="Q142" s="23">
        <f t="shared" si="83"/>
        <v>5.4454519000000007E-2</v>
      </c>
      <c r="R142" s="23">
        <f t="shared" si="83"/>
        <v>5.4454519000000007E-2</v>
      </c>
      <c r="S142" s="23">
        <f t="shared" si="83"/>
        <v>5.4454519000000007E-2</v>
      </c>
      <c r="T142" s="23">
        <f t="shared" si="83"/>
        <v>5.4454519000000007E-2</v>
      </c>
      <c r="U142" s="23">
        <f t="shared" si="83"/>
        <v>5.4454519000000007E-2</v>
      </c>
      <c r="V142" s="23">
        <f t="shared" si="83"/>
        <v>5.4454519000000007E-2</v>
      </c>
      <c r="W142" s="23">
        <f t="shared" si="83"/>
        <v>5.4454519000000007E-2</v>
      </c>
      <c r="X142" s="23">
        <f t="shared" si="83"/>
        <v>5.4454519000000007E-2</v>
      </c>
      <c r="Y142" s="23">
        <f t="shared" si="83"/>
        <v>5.4454519000000007E-2</v>
      </c>
      <c r="Z142" s="23">
        <f t="shared" si="83"/>
        <v>5.4454519000000007E-2</v>
      </c>
      <c r="AA142" s="23">
        <f t="shared" si="83"/>
        <v>5.4454519000000007E-2</v>
      </c>
      <c r="AB142" s="23">
        <f t="shared" si="83"/>
        <v>5.4454519000000007E-2</v>
      </c>
      <c r="AC142" s="23">
        <f t="shared" si="83"/>
        <v>5.4454519000000007E-2</v>
      </c>
      <c r="AD142" s="23">
        <f t="shared" si="83"/>
        <v>5.4454519000000007E-2</v>
      </c>
      <c r="AE142" s="23">
        <f t="shared" si="83"/>
        <v>5.4454519000000007E-2</v>
      </c>
      <c r="AF142" s="23">
        <f t="shared" si="83"/>
        <v>5.4454519000000007E-2</v>
      </c>
      <c r="AG142" s="23">
        <f t="shared" si="83"/>
        <v>5.4454519000000007E-2</v>
      </c>
      <c r="AH142" s="23">
        <f t="shared" si="83"/>
        <v>5.4454519000000007E-2</v>
      </c>
      <c r="AI142" s="23">
        <f t="shared" si="83"/>
        <v>5.4454519000000007E-2</v>
      </c>
    </row>
    <row r="143" spans="1:35" ht="15" customHeight="1" x14ac:dyDescent="0.25">
      <c r="A143" s="10"/>
      <c r="B143" s="6" t="str">
        <f>B$111</f>
        <v>Damage cost due to NOx emission</v>
      </c>
      <c r="C143" s="98">
        <f>C$111</f>
        <v>1</v>
      </c>
      <c r="E143" s="6" t="str">
        <f>E$111</f>
        <v>UAH/MWh heat</v>
      </c>
      <c r="I143" s="23">
        <f t="shared" ref="I143:AI143" si="84">I150*I$34/1000</f>
        <v>2.9203594500000003</v>
      </c>
      <c r="J143" s="23">
        <f t="shared" si="84"/>
        <v>2.6525795640000003</v>
      </c>
      <c r="K143" s="23">
        <f t="shared" si="84"/>
        <v>2.2748155259999998</v>
      </c>
      <c r="L143" s="23">
        <f t="shared" si="84"/>
        <v>1.9784887980000001</v>
      </c>
      <c r="M143" s="23">
        <f t="shared" si="84"/>
        <v>1.726295838</v>
      </c>
      <c r="N143" s="23">
        <f t="shared" si="84"/>
        <v>1.572878454</v>
      </c>
      <c r="O143" s="23">
        <f t="shared" si="84"/>
        <v>1.3700732820000001</v>
      </c>
      <c r="P143" s="23">
        <f t="shared" si="84"/>
        <v>1.3700732820000001</v>
      </c>
      <c r="Q143" s="23">
        <f t="shared" si="84"/>
        <v>1.3700732820000001</v>
      </c>
      <c r="R143" s="23">
        <f t="shared" si="84"/>
        <v>1.3700732820000001</v>
      </c>
      <c r="S143" s="23">
        <f t="shared" si="84"/>
        <v>1.3700732820000001</v>
      </c>
      <c r="T143" s="23">
        <f t="shared" si="84"/>
        <v>1.3700732820000001</v>
      </c>
      <c r="U143" s="23">
        <f t="shared" si="84"/>
        <v>1.3700732820000001</v>
      </c>
      <c r="V143" s="23">
        <f t="shared" si="84"/>
        <v>1.3700732820000001</v>
      </c>
      <c r="W143" s="23">
        <f t="shared" si="84"/>
        <v>1.3700732820000001</v>
      </c>
      <c r="X143" s="23">
        <f t="shared" si="84"/>
        <v>1.3700732820000001</v>
      </c>
      <c r="Y143" s="23">
        <f t="shared" si="84"/>
        <v>1.3700732820000001</v>
      </c>
      <c r="Z143" s="23">
        <f t="shared" si="84"/>
        <v>1.3700732820000001</v>
      </c>
      <c r="AA143" s="23">
        <f t="shared" si="84"/>
        <v>1.3700732820000001</v>
      </c>
      <c r="AB143" s="23">
        <f t="shared" si="84"/>
        <v>1.3700732820000001</v>
      </c>
      <c r="AC143" s="23">
        <f t="shared" si="84"/>
        <v>1.3700732820000001</v>
      </c>
      <c r="AD143" s="23">
        <f t="shared" si="84"/>
        <v>1.3700732820000001</v>
      </c>
      <c r="AE143" s="23">
        <f t="shared" si="84"/>
        <v>1.3700732820000001</v>
      </c>
      <c r="AF143" s="23">
        <f t="shared" si="84"/>
        <v>1.3700732820000001</v>
      </c>
      <c r="AG143" s="23">
        <f t="shared" si="84"/>
        <v>1.3700732820000001</v>
      </c>
      <c r="AH143" s="23">
        <f t="shared" si="84"/>
        <v>1.3700732820000001</v>
      </c>
      <c r="AI143" s="23">
        <f t="shared" si="84"/>
        <v>1.3700732820000001</v>
      </c>
    </row>
    <row r="144" spans="1:35" ht="15" customHeight="1" x14ac:dyDescent="0.25">
      <c r="A144" s="10"/>
      <c r="B144" s="6" t="str">
        <f>B$112</f>
        <v>Damage cost for PM2.5 emission</v>
      </c>
      <c r="C144" s="98">
        <f>C$112</f>
        <v>1</v>
      </c>
      <c r="E144" s="6" t="str">
        <f>E$112</f>
        <v>UAH/MWh heat</v>
      </c>
      <c r="I144" s="23">
        <f t="shared" ref="I144:AI144" si="85">I151*I$35/1000</f>
        <v>4.0280820000000009E-2</v>
      </c>
      <c r="J144" s="23">
        <f t="shared" si="85"/>
        <v>3.7653810000000003E-2</v>
      </c>
      <c r="K144" s="23">
        <f t="shared" si="85"/>
        <v>3.4151130000000009E-2</v>
      </c>
      <c r="L144" s="23">
        <f t="shared" si="85"/>
        <v>3.2399790000000005E-2</v>
      </c>
      <c r="M144" s="23">
        <f t="shared" si="85"/>
        <v>2.8897110000000004E-2</v>
      </c>
      <c r="N144" s="23">
        <f t="shared" si="85"/>
        <v>2.6270100000000005E-2</v>
      </c>
      <c r="O144" s="23">
        <f t="shared" si="85"/>
        <v>2.3643090000000005E-2</v>
      </c>
      <c r="P144" s="23">
        <f t="shared" si="85"/>
        <v>2.3643090000000005E-2</v>
      </c>
      <c r="Q144" s="23">
        <f t="shared" si="85"/>
        <v>2.3643090000000005E-2</v>
      </c>
      <c r="R144" s="23">
        <f t="shared" si="85"/>
        <v>2.3643090000000005E-2</v>
      </c>
      <c r="S144" s="23">
        <f t="shared" si="85"/>
        <v>2.3643090000000005E-2</v>
      </c>
      <c r="T144" s="23">
        <f t="shared" si="85"/>
        <v>2.3643090000000005E-2</v>
      </c>
      <c r="U144" s="23">
        <f t="shared" si="85"/>
        <v>2.3643090000000005E-2</v>
      </c>
      <c r="V144" s="23">
        <f t="shared" si="85"/>
        <v>2.3643090000000005E-2</v>
      </c>
      <c r="W144" s="23">
        <f t="shared" si="85"/>
        <v>2.3643090000000005E-2</v>
      </c>
      <c r="X144" s="23">
        <f t="shared" si="85"/>
        <v>2.3643090000000005E-2</v>
      </c>
      <c r="Y144" s="23">
        <f t="shared" si="85"/>
        <v>2.3643090000000005E-2</v>
      </c>
      <c r="Z144" s="23">
        <f t="shared" si="85"/>
        <v>2.3643090000000005E-2</v>
      </c>
      <c r="AA144" s="23">
        <f t="shared" si="85"/>
        <v>2.3643090000000005E-2</v>
      </c>
      <c r="AB144" s="23">
        <f t="shared" si="85"/>
        <v>2.3643090000000005E-2</v>
      </c>
      <c r="AC144" s="23">
        <f t="shared" si="85"/>
        <v>2.3643090000000005E-2</v>
      </c>
      <c r="AD144" s="23">
        <f t="shared" si="85"/>
        <v>2.3643090000000005E-2</v>
      </c>
      <c r="AE144" s="23">
        <f t="shared" si="85"/>
        <v>2.3643090000000005E-2</v>
      </c>
      <c r="AF144" s="23">
        <f t="shared" si="85"/>
        <v>2.3643090000000005E-2</v>
      </c>
      <c r="AG144" s="23">
        <f t="shared" si="85"/>
        <v>2.3643090000000005E-2</v>
      </c>
      <c r="AH144" s="23">
        <f t="shared" si="85"/>
        <v>2.3643090000000005E-2</v>
      </c>
      <c r="AI144" s="23">
        <f t="shared" si="85"/>
        <v>2.3643090000000005E-2</v>
      </c>
    </row>
    <row r="145" spans="1:35" ht="15" customHeight="1" x14ac:dyDescent="0.25">
      <c r="A145" s="10"/>
      <c r="B145" s="6" t="str">
        <f>B$113</f>
        <v>CO2 emissions</v>
      </c>
      <c r="C145" s="98">
        <f>C$113</f>
        <v>1</v>
      </c>
      <c r="E145" s="6" t="str">
        <f>E$113</f>
        <v>kg/MWh heat</v>
      </c>
      <c r="I145" s="23">
        <f t="shared" ref="I145:AI145" si="86">IFERROR((1+$E$22)/$F$22*I$61-$E$22*I$63,0)</f>
        <v>6.5042</v>
      </c>
      <c r="J145" s="23">
        <f t="shared" si="86"/>
        <v>5.9857000000000005</v>
      </c>
      <c r="K145" s="23">
        <f t="shared" si="86"/>
        <v>4.7226000000000008</v>
      </c>
      <c r="L145" s="23">
        <f t="shared" si="86"/>
        <v>3.9015</v>
      </c>
      <c r="M145" s="23">
        <f t="shared" si="86"/>
        <v>2.8576999999999999</v>
      </c>
      <c r="N145" s="23">
        <f t="shared" si="86"/>
        <v>1.4093</v>
      </c>
      <c r="O145" s="23">
        <f t="shared" si="86"/>
        <v>1.1934</v>
      </c>
      <c r="P145" s="23">
        <f t="shared" si="86"/>
        <v>1.1934</v>
      </c>
      <c r="Q145" s="23">
        <f t="shared" si="86"/>
        <v>1.1934</v>
      </c>
      <c r="R145" s="23">
        <f t="shared" si="86"/>
        <v>1.1934</v>
      </c>
      <c r="S145" s="23">
        <f t="shared" si="86"/>
        <v>1.1934</v>
      </c>
      <c r="T145" s="23">
        <f t="shared" si="86"/>
        <v>1.1934</v>
      </c>
      <c r="U145" s="23">
        <f t="shared" si="86"/>
        <v>1.1934</v>
      </c>
      <c r="V145" s="23">
        <f t="shared" si="86"/>
        <v>1.1934</v>
      </c>
      <c r="W145" s="23">
        <f t="shared" si="86"/>
        <v>1.1934</v>
      </c>
      <c r="X145" s="23">
        <f t="shared" si="86"/>
        <v>1.1934</v>
      </c>
      <c r="Y145" s="23">
        <f t="shared" si="86"/>
        <v>1.1934</v>
      </c>
      <c r="Z145" s="23">
        <f t="shared" si="86"/>
        <v>1.1934</v>
      </c>
      <c r="AA145" s="23">
        <f t="shared" si="86"/>
        <v>1.1934</v>
      </c>
      <c r="AB145" s="23">
        <f t="shared" si="86"/>
        <v>1.1934</v>
      </c>
      <c r="AC145" s="23">
        <f t="shared" si="86"/>
        <v>1.1934</v>
      </c>
      <c r="AD145" s="23">
        <f t="shared" si="86"/>
        <v>1.1934</v>
      </c>
      <c r="AE145" s="23">
        <f t="shared" si="86"/>
        <v>1.1934</v>
      </c>
      <c r="AF145" s="23">
        <f t="shared" si="86"/>
        <v>1.1934</v>
      </c>
      <c r="AG145" s="23">
        <f t="shared" si="86"/>
        <v>1.1934</v>
      </c>
      <c r="AH145" s="23">
        <f t="shared" si="86"/>
        <v>1.1934</v>
      </c>
      <c r="AI145" s="23">
        <f t="shared" si="86"/>
        <v>1.1934</v>
      </c>
    </row>
    <row r="146" spans="1:35" ht="15" customHeight="1" x14ac:dyDescent="0.25">
      <c r="A146" s="10"/>
      <c r="B146" s="6" t="str">
        <f>B$114</f>
        <v xml:space="preserve">CH4 emissions </v>
      </c>
      <c r="C146" s="6">
        <f>C$114</f>
        <v>28</v>
      </c>
      <c r="D146" s="17" t="s">
        <v>1</v>
      </c>
      <c r="E146" s="6" t="str">
        <f>E$114</f>
        <v>g/MWh heat</v>
      </c>
      <c r="I146" s="23">
        <f t="shared" ref="I146:AI146" si="87">IFERROR((1+$E$22)/$F$22*I$68-$E$22*I$70,0)</f>
        <v>12.58</v>
      </c>
      <c r="J146" s="23">
        <f t="shared" si="87"/>
        <v>11.22</v>
      </c>
      <c r="K146" s="23">
        <f t="shared" si="87"/>
        <v>9.5200000000000014</v>
      </c>
      <c r="L146" s="23">
        <f t="shared" si="87"/>
        <v>8.5</v>
      </c>
      <c r="M146" s="23">
        <f t="shared" si="87"/>
        <v>7.3100000000000005</v>
      </c>
      <c r="N146" s="23">
        <f t="shared" si="87"/>
        <v>6.4600000000000009</v>
      </c>
      <c r="O146" s="23">
        <f t="shared" si="87"/>
        <v>5.78</v>
      </c>
      <c r="P146" s="23">
        <f t="shared" si="87"/>
        <v>5.78</v>
      </c>
      <c r="Q146" s="23">
        <f t="shared" si="87"/>
        <v>5.78</v>
      </c>
      <c r="R146" s="23">
        <f t="shared" si="87"/>
        <v>5.78</v>
      </c>
      <c r="S146" s="23">
        <f t="shared" si="87"/>
        <v>5.78</v>
      </c>
      <c r="T146" s="23">
        <f t="shared" si="87"/>
        <v>5.78</v>
      </c>
      <c r="U146" s="23">
        <f t="shared" si="87"/>
        <v>5.78</v>
      </c>
      <c r="V146" s="23">
        <f t="shared" si="87"/>
        <v>5.78</v>
      </c>
      <c r="W146" s="23">
        <f t="shared" si="87"/>
        <v>5.78</v>
      </c>
      <c r="X146" s="23">
        <f t="shared" si="87"/>
        <v>5.78</v>
      </c>
      <c r="Y146" s="23">
        <f t="shared" si="87"/>
        <v>5.78</v>
      </c>
      <c r="Z146" s="23">
        <f t="shared" si="87"/>
        <v>5.78</v>
      </c>
      <c r="AA146" s="23">
        <f t="shared" si="87"/>
        <v>5.78</v>
      </c>
      <c r="AB146" s="23">
        <f t="shared" si="87"/>
        <v>5.78</v>
      </c>
      <c r="AC146" s="23">
        <f t="shared" si="87"/>
        <v>5.78</v>
      </c>
      <c r="AD146" s="23">
        <f t="shared" si="87"/>
        <v>5.78</v>
      </c>
      <c r="AE146" s="23">
        <f t="shared" si="87"/>
        <v>5.78</v>
      </c>
      <c r="AF146" s="23">
        <f t="shared" si="87"/>
        <v>5.78</v>
      </c>
      <c r="AG146" s="23">
        <f t="shared" si="87"/>
        <v>5.78</v>
      </c>
      <c r="AH146" s="23">
        <f t="shared" si="87"/>
        <v>5.78</v>
      </c>
      <c r="AI146" s="23">
        <f t="shared" si="87"/>
        <v>5.78</v>
      </c>
    </row>
    <row r="147" spans="1:35" ht="15" customHeight="1" x14ac:dyDescent="0.25">
      <c r="A147" s="10"/>
      <c r="B147" s="6" t="str">
        <f>B$115</f>
        <v>N2O emissions</v>
      </c>
      <c r="C147" s="6">
        <f>C$115</f>
        <v>265</v>
      </c>
      <c r="D147" s="6" t="s">
        <v>2</v>
      </c>
      <c r="E147" s="6" t="str">
        <f>E$115</f>
        <v>g/MWh heat</v>
      </c>
      <c r="I147" s="23">
        <f t="shared" ref="I147:AI147" si="88">IFERROR((1+$E$22)/$F$22*I$75-$E$22*I$77,0)</f>
        <v>0.30600000000000005</v>
      </c>
      <c r="J147" s="23">
        <f t="shared" si="88"/>
        <v>0.27200000000000002</v>
      </c>
      <c r="K147" s="23">
        <f t="shared" si="88"/>
        <v>0.23799999999999999</v>
      </c>
      <c r="L147" s="23">
        <f t="shared" si="88"/>
        <v>0.20400000000000001</v>
      </c>
      <c r="M147" s="23">
        <f t="shared" si="88"/>
        <v>0.17</v>
      </c>
      <c r="N147" s="23">
        <f t="shared" si="88"/>
        <v>0.15300000000000002</v>
      </c>
      <c r="O147" s="23">
        <f t="shared" si="88"/>
        <v>0.13600000000000001</v>
      </c>
      <c r="P147" s="23">
        <f t="shared" si="88"/>
        <v>0.13600000000000001</v>
      </c>
      <c r="Q147" s="23">
        <f t="shared" si="88"/>
        <v>0.13600000000000001</v>
      </c>
      <c r="R147" s="23">
        <f t="shared" si="88"/>
        <v>0.13600000000000001</v>
      </c>
      <c r="S147" s="23">
        <f t="shared" si="88"/>
        <v>0.13600000000000001</v>
      </c>
      <c r="T147" s="23">
        <f t="shared" si="88"/>
        <v>0.13600000000000001</v>
      </c>
      <c r="U147" s="23">
        <f t="shared" si="88"/>
        <v>0.13600000000000001</v>
      </c>
      <c r="V147" s="23">
        <f t="shared" si="88"/>
        <v>0.13600000000000001</v>
      </c>
      <c r="W147" s="23">
        <f t="shared" si="88"/>
        <v>0.13600000000000001</v>
      </c>
      <c r="X147" s="23">
        <f t="shared" si="88"/>
        <v>0.13600000000000001</v>
      </c>
      <c r="Y147" s="23">
        <f t="shared" si="88"/>
        <v>0.13600000000000001</v>
      </c>
      <c r="Z147" s="23">
        <f t="shared" si="88"/>
        <v>0.13600000000000001</v>
      </c>
      <c r="AA147" s="23">
        <f t="shared" si="88"/>
        <v>0.13600000000000001</v>
      </c>
      <c r="AB147" s="23">
        <f t="shared" si="88"/>
        <v>0.13600000000000001</v>
      </c>
      <c r="AC147" s="23">
        <f t="shared" si="88"/>
        <v>0.13600000000000001</v>
      </c>
      <c r="AD147" s="23">
        <f t="shared" si="88"/>
        <v>0.13600000000000001</v>
      </c>
      <c r="AE147" s="23">
        <f t="shared" si="88"/>
        <v>0.13600000000000001</v>
      </c>
      <c r="AF147" s="23">
        <f t="shared" si="88"/>
        <v>0.1343</v>
      </c>
      <c r="AG147" s="23">
        <f t="shared" si="88"/>
        <v>0.1343</v>
      </c>
      <c r="AH147" s="23">
        <f t="shared" si="88"/>
        <v>0.13260000000000002</v>
      </c>
      <c r="AI147" s="23">
        <f t="shared" si="88"/>
        <v>0.13090000000000002</v>
      </c>
    </row>
    <row r="148" spans="1:35" ht="15" customHeight="1" x14ac:dyDescent="0.25">
      <c r="A148" s="10"/>
      <c r="B148" s="6" t="str">
        <f>B$116</f>
        <v>CO2 eq total emissions</v>
      </c>
      <c r="E148" s="6" t="str">
        <f>E$116</f>
        <v>kg/MWh heat</v>
      </c>
      <c r="I148" s="23">
        <f>I145*$C145+I146*$C146/1000+I147*$C147/1000</f>
        <v>6.9375299999999998</v>
      </c>
      <c r="J148" s="23">
        <f t="shared" ref="J148:AI148" si="89">J145*$C145+J146*$C146/1000+J147*$C147/1000</f>
        <v>6.3719400000000004</v>
      </c>
      <c r="K148" s="23">
        <f t="shared" si="89"/>
        <v>5.0522300000000007</v>
      </c>
      <c r="L148" s="23">
        <f t="shared" si="89"/>
        <v>4.1935599999999997</v>
      </c>
      <c r="M148" s="23">
        <f t="shared" si="89"/>
        <v>3.1074299999999999</v>
      </c>
      <c r="N148" s="23">
        <f t="shared" si="89"/>
        <v>1.630725</v>
      </c>
      <c r="O148" s="23">
        <f t="shared" si="89"/>
        <v>1.3912800000000001</v>
      </c>
      <c r="P148" s="23">
        <f t="shared" si="89"/>
        <v>1.3912800000000001</v>
      </c>
      <c r="Q148" s="23">
        <f t="shared" si="89"/>
        <v>1.3912800000000001</v>
      </c>
      <c r="R148" s="23">
        <f t="shared" si="89"/>
        <v>1.3912800000000001</v>
      </c>
      <c r="S148" s="23">
        <f t="shared" si="89"/>
        <v>1.3912800000000001</v>
      </c>
      <c r="T148" s="23">
        <f t="shared" si="89"/>
        <v>1.3912800000000001</v>
      </c>
      <c r="U148" s="23">
        <f t="shared" si="89"/>
        <v>1.3912800000000001</v>
      </c>
      <c r="V148" s="23">
        <f t="shared" si="89"/>
        <v>1.3912800000000001</v>
      </c>
      <c r="W148" s="23">
        <f t="shared" si="89"/>
        <v>1.3912800000000001</v>
      </c>
      <c r="X148" s="23">
        <f t="shared" si="89"/>
        <v>1.3912800000000001</v>
      </c>
      <c r="Y148" s="23">
        <f t="shared" si="89"/>
        <v>1.3912800000000001</v>
      </c>
      <c r="Z148" s="23">
        <f t="shared" si="89"/>
        <v>1.3912800000000001</v>
      </c>
      <c r="AA148" s="23">
        <f t="shared" si="89"/>
        <v>1.3912800000000001</v>
      </c>
      <c r="AB148" s="23">
        <f t="shared" si="89"/>
        <v>1.3912800000000001</v>
      </c>
      <c r="AC148" s="23">
        <f t="shared" si="89"/>
        <v>1.3912800000000001</v>
      </c>
      <c r="AD148" s="23">
        <f t="shared" si="89"/>
        <v>1.3912800000000001</v>
      </c>
      <c r="AE148" s="23">
        <f t="shared" si="89"/>
        <v>1.3912800000000001</v>
      </c>
      <c r="AF148" s="23">
        <f t="shared" si="89"/>
        <v>1.3908294999999999</v>
      </c>
      <c r="AG148" s="23">
        <f t="shared" si="89"/>
        <v>1.3908294999999999</v>
      </c>
      <c r="AH148" s="23">
        <f t="shared" si="89"/>
        <v>1.390379</v>
      </c>
      <c r="AI148" s="23">
        <f t="shared" si="89"/>
        <v>1.3899284999999999</v>
      </c>
    </row>
    <row r="149" spans="1:35" ht="15" customHeight="1" x14ac:dyDescent="0.25">
      <c r="A149" s="10"/>
      <c r="B149" s="6" t="str">
        <f>B$117</f>
        <v>SO2 emissions</v>
      </c>
      <c r="E149" s="6" t="str">
        <f>E$117</f>
        <v>g/MWh heat</v>
      </c>
      <c r="I149" s="23">
        <f t="shared" ref="I149:AI149" si="90">IFERROR((1+$E$22)/$F$22*I$82-$E$22*I$84,0)</f>
        <v>2.4939</v>
      </c>
      <c r="J149" s="23">
        <f t="shared" si="90"/>
        <v>2.4514</v>
      </c>
      <c r="K149" s="23">
        <f t="shared" si="90"/>
        <v>2.1199000000000003</v>
      </c>
      <c r="L149" s="23">
        <f t="shared" si="90"/>
        <v>1.7510000000000003</v>
      </c>
      <c r="M149" s="23">
        <f t="shared" si="90"/>
        <v>1.2784</v>
      </c>
      <c r="N149" s="23">
        <f t="shared" si="90"/>
        <v>0.62560000000000004</v>
      </c>
      <c r="O149" s="23">
        <f t="shared" si="90"/>
        <v>0.48790000000000006</v>
      </c>
      <c r="P149" s="23">
        <f t="shared" si="90"/>
        <v>0.48790000000000006</v>
      </c>
      <c r="Q149" s="23">
        <f t="shared" si="90"/>
        <v>0.48790000000000006</v>
      </c>
      <c r="R149" s="23">
        <f t="shared" si="90"/>
        <v>0.48790000000000006</v>
      </c>
      <c r="S149" s="23">
        <f t="shared" si="90"/>
        <v>0.48790000000000006</v>
      </c>
      <c r="T149" s="23">
        <f t="shared" si="90"/>
        <v>0.48790000000000006</v>
      </c>
      <c r="U149" s="23">
        <f t="shared" si="90"/>
        <v>0.48790000000000006</v>
      </c>
      <c r="V149" s="23">
        <f t="shared" si="90"/>
        <v>0.48790000000000006</v>
      </c>
      <c r="W149" s="23">
        <f t="shared" si="90"/>
        <v>0.48790000000000006</v>
      </c>
      <c r="X149" s="23">
        <f t="shared" si="90"/>
        <v>0.48790000000000006</v>
      </c>
      <c r="Y149" s="23">
        <f t="shared" si="90"/>
        <v>0.48790000000000006</v>
      </c>
      <c r="Z149" s="23">
        <f t="shared" si="90"/>
        <v>0.48790000000000006</v>
      </c>
      <c r="AA149" s="23">
        <f t="shared" si="90"/>
        <v>0.48790000000000006</v>
      </c>
      <c r="AB149" s="23">
        <f t="shared" si="90"/>
        <v>0.48790000000000006</v>
      </c>
      <c r="AC149" s="23">
        <f t="shared" si="90"/>
        <v>0.48790000000000006</v>
      </c>
      <c r="AD149" s="23">
        <f t="shared" si="90"/>
        <v>0.48790000000000006</v>
      </c>
      <c r="AE149" s="23">
        <f t="shared" si="90"/>
        <v>0.48790000000000006</v>
      </c>
      <c r="AF149" s="23">
        <f t="shared" si="90"/>
        <v>0.48790000000000006</v>
      </c>
      <c r="AG149" s="23">
        <f t="shared" si="90"/>
        <v>0.48790000000000006</v>
      </c>
      <c r="AH149" s="23">
        <f t="shared" si="90"/>
        <v>0.48790000000000006</v>
      </c>
      <c r="AI149" s="23">
        <f t="shared" si="90"/>
        <v>0.48790000000000006</v>
      </c>
    </row>
    <row r="150" spans="1:35" ht="15" customHeight="1" x14ac:dyDescent="0.25">
      <c r="A150" s="10"/>
      <c r="B150" s="6" t="str">
        <f>B$118</f>
        <v>NOx emissions</v>
      </c>
      <c r="E150" s="6" t="str">
        <f>E$118</f>
        <v>g/MWh heat</v>
      </c>
      <c r="I150" s="23">
        <f t="shared" ref="I150:AI150" si="91">IFERROR((1+$E$22)/$F$22*I$89-$E$22*I$91,0)</f>
        <v>28.347500000000004</v>
      </c>
      <c r="J150" s="23">
        <f t="shared" si="91"/>
        <v>25.748200000000004</v>
      </c>
      <c r="K150" s="23">
        <f t="shared" si="91"/>
        <v>22.081299999999999</v>
      </c>
      <c r="L150" s="23">
        <f t="shared" si="91"/>
        <v>19.204900000000002</v>
      </c>
      <c r="M150" s="23">
        <f t="shared" si="91"/>
        <v>16.756900000000002</v>
      </c>
      <c r="N150" s="23">
        <f t="shared" si="91"/>
        <v>15.267700000000001</v>
      </c>
      <c r="O150" s="23">
        <f t="shared" si="91"/>
        <v>13.299100000000001</v>
      </c>
      <c r="P150" s="23">
        <f t="shared" si="91"/>
        <v>13.299100000000001</v>
      </c>
      <c r="Q150" s="23">
        <f t="shared" si="91"/>
        <v>13.299100000000001</v>
      </c>
      <c r="R150" s="23">
        <f t="shared" si="91"/>
        <v>13.299100000000001</v>
      </c>
      <c r="S150" s="23">
        <f t="shared" si="91"/>
        <v>13.299100000000001</v>
      </c>
      <c r="T150" s="23">
        <f t="shared" si="91"/>
        <v>13.299100000000001</v>
      </c>
      <c r="U150" s="23">
        <f t="shared" si="91"/>
        <v>13.299100000000001</v>
      </c>
      <c r="V150" s="23">
        <f t="shared" si="91"/>
        <v>13.299100000000001</v>
      </c>
      <c r="W150" s="23">
        <f t="shared" si="91"/>
        <v>13.299100000000001</v>
      </c>
      <c r="X150" s="23">
        <f t="shared" si="91"/>
        <v>13.299100000000001</v>
      </c>
      <c r="Y150" s="23">
        <f t="shared" si="91"/>
        <v>13.299100000000001</v>
      </c>
      <c r="Z150" s="23">
        <f t="shared" si="91"/>
        <v>13.299100000000001</v>
      </c>
      <c r="AA150" s="23">
        <f t="shared" si="91"/>
        <v>13.299100000000001</v>
      </c>
      <c r="AB150" s="23">
        <f t="shared" si="91"/>
        <v>13.299100000000001</v>
      </c>
      <c r="AC150" s="23">
        <f t="shared" si="91"/>
        <v>13.299100000000001</v>
      </c>
      <c r="AD150" s="23">
        <f t="shared" si="91"/>
        <v>13.299100000000001</v>
      </c>
      <c r="AE150" s="23">
        <f t="shared" si="91"/>
        <v>13.299100000000001</v>
      </c>
      <c r="AF150" s="23">
        <f t="shared" si="91"/>
        <v>13.299100000000001</v>
      </c>
      <c r="AG150" s="23">
        <f t="shared" si="91"/>
        <v>13.299100000000001</v>
      </c>
      <c r="AH150" s="23">
        <f t="shared" si="91"/>
        <v>13.299100000000001</v>
      </c>
      <c r="AI150" s="23">
        <f t="shared" si="91"/>
        <v>13.299100000000001</v>
      </c>
    </row>
    <row r="151" spans="1:35" ht="15" customHeight="1" x14ac:dyDescent="0.25">
      <c r="A151" s="10"/>
      <c r="B151" s="6" t="str">
        <f>B$119</f>
        <v>PM2.5 emissions</v>
      </c>
      <c r="E151" s="6" t="str">
        <f>E$119</f>
        <v>g/MWh heat</v>
      </c>
      <c r="I151" s="23">
        <f t="shared" ref="I151:AI151" si="92">IFERROR((1+$E$22)/$F$22*I$96-$E$22*I$98,0)</f>
        <v>7.8200000000000006E-2</v>
      </c>
      <c r="J151" s="23">
        <f t="shared" si="92"/>
        <v>7.3099999999999998E-2</v>
      </c>
      <c r="K151" s="23">
        <f t="shared" si="92"/>
        <v>6.6300000000000012E-2</v>
      </c>
      <c r="L151" s="23">
        <f t="shared" si="92"/>
        <v>6.2899999999999998E-2</v>
      </c>
      <c r="M151" s="23">
        <f t="shared" si="92"/>
        <v>5.6100000000000004E-2</v>
      </c>
      <c r="N151" s="23">
        <f t="shared" si="92"/>
        <v>5.1000000000000004E-2</v>
      </c>
      <c r="O151" s="23">
        <f t="shared" si="92"/>
        <v>4.5900000000000003E-2</v>
      </c>
      <c r="P151" s="23">
        <f t="shared" si="92"/>
        <v>4.5900000000000003E-2</v>
      </c>
      <c r="Q151" s="23">
        <f t="shared" si="92"/>
        <v>4.5900000000000003E-2</v>
      </c>
      <c r="R151" s="23">
        <f t="shared" si="92"/>
        <v>4.5900000000000003E-2</v>
      </c>
      <c r="S151" s="23">
        <f t="shared" si="92"/>
        <v>4.5900000000000003E-2</v>
      </c>
      <c r="T151" s="23">
        <f t="shared" si="92"/>
        <v>4.5900000000000003E-2</v>
      </c>
      <c r="U151" s="23">
        <f t="shared" si="92"/>
        <v>4.5900000000000003E-2</v>
      </c>
      <c r="V151" s="23">
        <f t="shared" si="92"/>
        <v>4.5900000000000003E-2</v>
      </c>
      <c r="W151" s="23">
        <f t="shared" si="92"/>
        <v>4.5900000000000003E-2</v>
      </c>
      <c r="X151" s="23">
        <f t="shared" si="92"/>
        <v>4.5900000000000003E-2</v>
      </c>
      <c r="Y151" s="23">
        <f t="shared" si="92"/>
        <v>4.5900000000000003E-2</v>
      </c>
      <c r="Z151" s="23">
        <f t="shared" si="92"/>
        <v>4.5900000000000003E-2</v>
      </c>
      <c r="AA151" s="23">
        <f t="shared" si="92"/>
        <v>4.5900000000000003E-2</v>
      </c>
      <c r="AB151" s="23">
        <f t="shared" si="92"/>
        <v>4.5900000000000003E-2</v>
      </c>
      <c r="AC151" s="23">
        <f t="shared" si="92"/>
        <v>4.5900000000000003E-2</v>
      </c>
      <c r="AD151" s="23">
        <f t="shared" si="92"/>
        <v>4.5900000000000003E-2</v>
      </c>
      <c r="AE151" s="23">
        <f t="shared" si="92"/>
        <v>4.5900000000000003E-2</v>
      </c>
      <c r="AF151" s="23">
        <f t="shared" si="92"/>
        <v>4.5900000000000003E-2</v>
      </c>
      <c r="AG151" s="23">
        <f t="shared" si="92"/>
        <v>4.5900000000000003E-2</v>
      </c>
      <c r="AH151" s="23">
        <f t="shared" si="92"/>
        <v>4.5900000000000003E-2</v>
      </c>
      <c r="AI151" s="23">
        <f t="shared" si="92"/>
        <v>4.5900000000000003E-2</v>
      </c>
    </row>
    <row r="152" spans="1:35" ht="15" customHeight="1" x14ac:dyDescent="0.25">
      <c r="E152" s="26"/>
      <c r="I152" s="23"/>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row>
    <row r="153" spans="1:35" ht="15" customHeight="1" x14ac:dyDescent="0.25">
      <c r="A153" s="18">
        <f>A$41</f>
        <v>4</v>
      </c>
      <c r="B153" s="5" t="str">
        <f>B$41</f>
        <v>Gas-fired DH boiler</v>
      </c>
      <c r="C153" s="5"/>
      <c r="D153" s="5" t="s">
        <v>30</v>
      </c>
      <c r="E153" s="27" t="s">
        <v>35</v>
      </c>
      <c r="F153" s="5"/>
      <c r="G153" s="5"/>
      <c r="H153" s="5"/>
      <c r="I153" s="24">
        <f t="shared" ref="I153:AI153" si="93">SUMPRODUCT($C154:$C160,I154:I160)</f>
        <v>2118.6554051183671</v>
      </c>
      <c r="J153" s="24">
        <f t="shared" si="93"/>
        <v>2067.3282837102038</v>
      </c>
      <c r="K153" s="24">
        <f t="shared" si="93"/>
        <v>2142.3675005469386</v>
      </c>
      <c r="L153" s="24">
        <f t="shared" si="93"/>
        <v>2219.8638000897959</v>
      </c>
      <c r="M153" s="24">
        <f t="shared" si="93"/>
        <v>2298.0775785877545</v>
      </c>
      <c r="N153" s="24">
        <f t="shared" si="93"/>
        <v>2377.0025331387756</v>
      </c>
      <c r="O153" s="24">
        <f t="shared" si="93"/>
        <v>2457.5056149224488</v>
      </c>
      <c r="P153" s="24">
        <f t="shared" si="93"/>
        <v>2537.8388163183677</v>
      </c>
      <c r="Q153" s="24">
        <f t="shared" si="93"/>
        <v>2621.3567834571427</v>
      </c>
      <c r="R153" s="24">
        <f t="shared" si="93"/>
        <v>2705.5778235346938</v>
      </c>
      <c r="S153" s="24">
        <f t="shared" si="93"/>
        <v>4839.5188392938771</v>
      </c>
      <c r="T153" s="24">
        <f t="shared" si="93"/>
        <v>4902.9848609102037</v>
      </c>
      <c r="U153" s="24">
        <f t="shared" si="93"/>
        <v>4971.2116745346939</v>
      </c>
      <c r="V153" s="24">
        <f t="shared" si="93"/>
        <v>5044.1971791999995</v>
      </c>
      <c r="W153" s="24">
        <f t="shared" si="93"/>
        <v>5120.3572455265303</v>
      </c>
      <c r="X153" s="24">
        <f t="shared" si="93"/>
        <v>5201.2760028938774</v>
      </c>
      <c r="Y153" s="24">
        <f t="shared" si="93"/>
        <v>5286.9555522693872</v>
      </c>
      <c r="Z153" s="24">
        <f t="shared" si="93"/>
        <v>5378.9800230326528</v>
      </c>
      <c r="AA153" s="24">
        <f t="shared" si="93"/>
        <v>5475.765285804081</v>
      </c>
      <c r="AB153" s="24">
        <f t="shared" si="93"/>
        <v>5578.8975709306123</v>
      </c>
      <c r="AC153" s="24">
        <f t="shared" si="93"/>
        <v>5688.3768784122449</v>
      </c>
      <c r="AD153" s="24">
        <f t="shared" si="93"/>
        <v>5805.789438595918</v>
      </c>
      <c r="AE153" s="24">
        <f t="shared" si="93"/>
        <v>5929.5490211346932</v>
      </c>
      <c r="AF153" s="24">
        <f t="shared" si="93"/>
        <v>6061.2397554081635</v>
      </c>
      <c r="AG153" s="24">
        <f t="shared" si="93"/>
        <v>6192.9325906489794</v>
      </c>
      <c r="AH153" s="24">
        <f t="shared" si="93"/>
        <v>6324.6233249224479</v>
      </c>
      <c r="AI153" s="24">
        <f t="shared" si="93"/>
        <v>6456.3161601632655</v>
      </c>
    </row>
    <row r="154" spans="1:35" ht="15" customHeight="1" x14ac:dyDescent="0.25">
      <c r="B154" s="6" t="str">
        <f>B$106</f>
        <v>Net energy costs</v>
      </c>
      <c r="C154" s="6">
        <f>C$106</f>
        <v>1</v>
      </c>
      <c r="D154" s="96" t="s">
        <v>120</v>
      </c>
      <c r="E154" s="6" t="str">
        <f>E$106</f>
        <v>UAH/MWh heat</v>
      </c>
      <c r="I154" s="23">
        <f t="shared" ref="I154:AI154" si="94">IFERROR((1+$E$23)/$F$23*I$41-$E$23*I$42,0)</f>
        <v>1224.5102040816328</v>
      </c>
      <c r="J154" s="23">
        <f t="shared" si="94"/>
        <v>1138.2755102040817</v>
      </c>
      <c r="K154" s="23">
        <f t="shared" si="94"/>
        <v>1175.2346938775511</v>
      </c>
      <c r="L154" s="23">
        <f t="shared" si="94"/>
        <v>1214.6530612244896</v>
      </c>
      <c r="M154" s="23">
        <f t="shared" si="94"/>
        <v>1251.612244897959</v>
      </c>
      <c r="N154" s="23">
        <f t="shared" si="94"/>
        <v>1286.1122448979593</v>
      </c>
      <c r="O154" s="23">
        <f t="shared" si="94"/>
        <v>1320.6020408163265</v>
      </c>
      <c r="P154" s="23">
        <f t="shared" si="94"/>
        <v>1350.1632653061226</v>
      </c>
      <c r="Q154" s="23">
        <f t="shared" si="94"/>
        <v>1379.7346938775511</v>
      </c>
      <c r="R154" s="23">
        <f t="shared" si="94"/>
        <v>1406.8367346938776</v>
      </c>
      <c r="S154" s="23">
        <f t="shared" si="94"/>
        <v>3478.8979591836737</v>
      </c>
      <c r="T154" s="23">
        <f t="shared" si="94"/>
        <v>3478.8979591836737</v>
      </c>
      <c r="U154" s="23">
        <f t="shared" si="94"/>
        <v>3478.8979591836737</v>
      </c>
      <c r="V154" s="23">
        <f t="shared" si="94"/>
        <v>3478.8979591836737</v>
      </c>
      <c r="W154" s="23">
        <f t="shared" si="94"/>
        <v>3478.8979591836737</v>
      </c>
      <c r="X154" s="23">
        <f t="shared" si="94"/>
        <v>3478.8979591836737</v>
      </c>
      <c r="Y154" s="23">
        <f t="shared" si="94"/>
        <v>3478.8979591836737</v>
      </c>
      <c r="Z154" s="23">
        <f t="shared" si="94"/>
        <v>3478.8979591836737</v>
      </c>
      <c r="AA154" s="23">
        <f t="shared" si="94"/>
        <v>3478.8979591836737</v>
      </c>
      <c r="AB154" s="23">
        <f t="shared" si="94"/>
        <v>3478.8979591836737</v>
      </c>
      <c r="AC154" s="23">
        <f t="shared" si="94"/>
        <v>3478.8979591836737</v>
      </c>
      <c r="AD154" s="23">
        <f t="shared" si="94"/>
        <v>3478.8979591836737</v>
      </c>
      <c r="AE154" s="23">
        <f t="shared" si="94"/>
        <v>3478.8979591836737</v>
      </c>
      <c r="AF154" s="23">
        <f t="shared" si="94"/>
        <v>3478.8979591836737</v>
      </c>
      <c r="AG154" s="23">
        <f t="shared" si="94"/>
        <v>3478.8979591836737</v>
      </c>
      <c r="AH154" s="23">
        <f t="shared" si="94"/>
        <v>3478.8979591836737</v>
      </c>
      <c r="AI154" s="23">
        <f t="shared" si="94"/>
        <v>3478.8979591836737</v>
      </c>
    </row>
    <row r="155" spans="1:35" ht="15" customHeight="1" x14ac:dyDescent="0.25">
      <c r="B155" s="6" t="str">
        <f>B$107</f>
        <v>Variable O&amp;M costs</v>
      </c>
      <c r="C155" s="6">
        <f>C$107</f>
        <v>1</v>
      </c>
      <c r="D155" s="96" t="s">
        <v>120</v>
      </c>
      <c r="E155" s="6" t="str">
        <f>E$107</f>
        <v>UAH/MWh heat</v>
      </c>
      <c r="I155" s="23">
        <f t="shared" ref="I155:AI155" si="95">IFERROR((1+$E$23)/$F$23*I$55-$E$23*I$56,0)</f>
        <v>29.500000000000004</v>
      </c>
      <c r="J155" s="23">
        <f t="shared" si="95"/>
        <v>29.500000000000004</v>
      </c>
      <c r="K155" s="23">
        <f t="shared" si="95"/>
        <v>29.500000000000004</v>
      </c>
      <c r="L155" s="23">
        <f t="shared" si="95"/>
        <v>29.500000000000004</v>
      </c>
      <c r="M155" s="23">
        <f t="shared" si="95"/>
        <v>29.500000000000004</v>
      </c>
      <c r="N155" s="23">
        <f t="shared" si="95"/>
        <v>29.500000000000004</v>
      </c>
      <c r="O155" s="23">
        <f t="shared" si="95"/>
        <v>29.500000000000004</v>
      </c>
      <c r="P155" s="23">
        <f t="shared" si="95"/>
        <v>29.500000000000004</v>
      </c>
      <c r="Q155" s="23">
        <f t="shared" si="95"/>
        <v>29.500000000000004</v>
      </c>
      <c r="R155" s="23">
        <f t="shared" si="95"/>
        <v>29.500000000000004</v>
      </c>
      <c r="S155" s="23">
        <f t="shared" si="95"/>
        <v>29.500000000000004</v>
      </c>
      <c r="T155" s="23">
        <f t="shared" si="95"/>
        <v>29.500000000000004</v>
      </c>
      <c r="U155" s="23">
        <f t="shared" si="95"/>
        <v>29.500000000000004</v>
      </c>
      <c r="V155" s="23">
        <f t="shared" si="95"/>
        <v>29.500000000000004</v>
      </c>
      <c r="W155" s="23">
        <f t="shared" si="95"/>
        <v>29.500000000000004</v>
      </c>
      <c r="X155" s="23">
        <f t="shared" si="95"/>
        <v>29.500000000000004</v>
      </c>
      <c r="Y155" s="23">
        <f t="shared" si="95"/>
        <v>29.500000000000004</v>
      </c>
      <c r="Z155" s="23">
        <f t="shared" si="95"/>
        <v>29.500000000000004</v>
      </c>
      <c r="AA155" s="23">
        <f t="shared" si="95"/>
        <v>29.500000000000004</v>
      </c>
      <c r="AB155" s="23">
        <f t="shared" si="95"/>
        <v>29.500000000000004</v>
      </c>
      <c r="AC155" s="23">
        <f t="shared" si="95"/>
        <v>29.500000000000004</v>
      </c>
      <c r="AD155" s="23">
        <f t="shared" si="95"/>
        <v>29.500000000000004</v>
      </c>
      <c r="AE155" s="23">
        <f t="shared" si="95"/>
        <v>29.500000000000004</v>
      </c>
      <c r="AF155" s="23">
        <f t="shared" si="95"/>
        <v>29.500000000000004</v>
      </c>
      <c r="AG155" s="23">
        <f t="shared" si="95"/>
        <v>29.500000000000004</v>
      </c>
      <c r="AH155" s="23">
        <f t="shared" si="95"/>
        <v>29.500000000000004</v>
      </c>
      <c r="AI155" s="23">
        <f t="shared" si="95"/>
        <v>29.500000000000004</v>
      </c>
    </row>
    <row r="156" spans="1:35" ht="15" customHeight="1" x14ac:dyDescent="0.25">
      <c r="B156" s="6" t="str">
        <f>B$108</f>
        <v>Tax per prod. MWh, excl. VAT</v>
      </c>
      <c r="C156" s="6">
        <f>C$108</f>
        <v>0</v>
      </c>
      <c r="D156" s="96" t="s">
        <v>121</v>
      </c>
      <c r="E156" s="6" t="str">
        <f>E$108</f>
        <v>UAH/MWh heat</v>
      </c>
      <c r="I156" s="23">
        <f t="shared" ref="I156:AI156" si="96">IFERROR((1+$E$20)/$F$20*I$48-$E$20*I$49,0)</f>
        <v>0</v>
      </c>
      <c r="J156" s="23">
        <f t="shared" si="96"/>
        <v>0</v>
      </c>
      <c r="K156" s="23">
        <f t="shared" si="96"/>
        <v>0</v>
      </c>
      <c r="L156" s="23">
        <f t="shared" si="96"/>
        <v>0</v>
      </c>
      <c r="M156" s="23">
        <f t="shared" si="96"/>
        <v>0</v>
      </c>
      <c r="N156" s="23">
        <f t="shared" si="96"/>
        <v>0</v>
      </c>
      <c r="O156" s="23">
        <f t="shared" si="96"/>
        <v>0</v>
      </c>
      <c r="P156" s="23">
        <f t="shared" si="96"/>
        <v>0</v>
      </c>
      <c r="Q156" s="23">
        <f t="shared" si="96"/>
        <v>0</v>
      </c>
      <c r="R156" s="23">
        <f t="shared" si="96"/>
        <v>0</v>
      </c>
      <c r="S156" s="23">
        <f t="shared" si="96"/>
        <v>0</v>
      </c>
      <c r="T156" s="23">
        <f t="shared" si="96"/>
        <v>0</v>
      </c>
      <c r="U156" s="23">
        <f t="shared" si="96"/>
        <v>0</v>
      </c>
      <c r="V156" s="23">
        <f t="shared" si="96"/>
        <v>0</v>
      </c>
      <c r="W156" s="23">
        <f t="shared" si="96"/>
        <v>0</v>
      </c>
      <c r="X156" s="23">
        <f t="shared" si="96"/>
        <v>0</v>
      </c>
      <c r="Y156" s="23">
        <f t="shared" si="96"/>
        <v>0</v>
      </c>
      <c r="Z156" s="23">
        <f t="shared" si="96"/>
        <v>0</v>
      </c>
      <c r="AA156" s="23">
        <f t="shared" si="96"/>
        <v>0</v>
      </c>
      <c r="AB156" s="23">
        <f t="shared" si="96"/>
        <v>0</v>
      </c>
      <c r="AC156" s="23">
        <f t="shared" si="96"/>
        <v>0</v>
      </c>
      <c r="AD156" s="23">
        <f t="shared" si="96"/>
        <v>0</v>
      </c>
      <c r="AE156" s="23">
        <f t="shared" si="96"/>
        <v>0</v>
      </c>
      <c r="AF156" s="23">
        <f t="shared" si="96"/>
        <v>0</v>
      </c>
      <c r="AG156" s="23">
        <f t="shared" si="96"/>
        <v>0</v>
      </c>
      <c r="AH156" s="23">
        <f t="shared" si="96"/>
        <v>0</v>
      </c>
      <c r="AI156" s="23">
        <f t="shared" si="96"/>
        <v>0</v>
      </c>
    </row>
    <row r="157" spans="1:35" ht="15" customHeight="1" x14ac:dyDescent="0.25">
      <c r="B157" s="6" t="str">
        <f>B$109</f>
        <v>Calculation price for CO2e emission</v>
      </c>
      <c r="C157" s="6">
        <f>C$109</f>
        <v>1</v>
      </c>
      <c r="D157" s="96" t="s">
        <v>120</v>
      </c>
      <c r="E157" s="6" t="str">
        <f>E$109</f>
        <v>UAH/MWh heat</v>
      </c>
      <c r="I157" s="23">
        <f t="shared" ref="I157:AI157" si="97">I164*I$32/1000</f>
        <v>852.0304998122449</v>
      </c>
      <c r="J157" s="23">
        <f t="shared" si="97"/>
        <v>886.93807228163257</v>
      </c>
      <c r="K157" s="23">
        <f t="shared" si="97"/>
        <v>925.01810544489786</v>
      </c>
      <c r="L157" s="23">
        <f t="shared" si="97"/>
        <v>963.09603764081646</v>
      </c>
      <c r="M157" s="23">
        <f t="shared" si="97"/>
        <v>1004.350632465306</v>
      </c>
      <c r="N157" s="23">
        <f t="shared" si="97"/>
        <v>1048.7755870163267</v>
      </c>
      <c r="O157" s="23">
        <f t="shared" si="97"/>
        <v>1094.7888728816329</v>
      </c>
      <c r="P157" s="23">
        <f t="shared" si="97"/>
        <v>1145.5608497877552</v>
      </c>
      <c r="Q157" s="23">
        <f t="shared" si="97"/>
        <v>1199.5073883551022</v>
      </c>
      <c r="R157" s="23">
        <f t="shared" si="97"/>
        <v>1256.6263876163266</v>
      </c>
      <c r="S157" s="23">
        <f t="shared" si="97"/>
        <v>1318.5061788857145</v>
      </c>
      <c r="T157" s="23">
        <f t="shared" si="97"/>
        <v>1381.9722005020408</v>
      </c>
      <c r="U157" s="23">
        <f t="shared" si="97"/>
        <v>1450.1990141265305</v>
      </c>
      <c r="V157" s="23">
        <f t="shared" si="97"/>
        <v>1523.1845187918366</v>
      </c>
      <c r="W157" s="23">
        <f t="shared" si="97"/>
        <v>1599.3445851183674</v>
      </c>
      <c r="X157" s="23">
        <f t="shared" si="97"/>
        <v>1680.2633424857142</v>
      </c>
      <c r="Y157" s="23">
        <f t="shared" si="97"/>
        <v>1765.9428918612243</v>
      </c>
      <c r="Z157" s="23">
        <f t="shared" si="97"/>
        <v>1857.9673626244896</v>
      </c>
      <c r="AA157" s="23">
        <f t="shared" si="97"/>
        <v>1954.7526253959184</v>
      </c>
      <c r="AB157" s="23">
        <f t="shared" si="97"/>
        <v>2057.884910522449</v>
      </c>
      <c r="AC157" s="23">
        <f t="shared" si="97"/>
        <v>2167.364218004082</v>
      </c>
      <c r="AD157" s="23">
        <f t="shared" si="97"/>
        <v>2284.7767781877551</v>
      </c>
      <c r="AE157" s="23">
        <f t="shared" si="97"/>
        <v>2408.5363607265308</v>
      </c>
      <c r="AF157" s="23">
        <f t="shared" si="97"/>
        <v>2540.2270950000002</v>
      </c>
      <c r="AG157" s="23">
        <f t="shared" si="97"/>
        <v>2671.9199302408165</v>
      </c>
      <c r="AH157" s="23">
        <f t="shared" si="97"/>
        <v>2803.6106645142854</v>
      </c>
      <c r="AI157" s="23">
        <f t="shared" si="97"/>
        <v>2935.3034997551022</v>
      </c>
    </row>
    <row r="158" spans="1:35" ht="15" customHeight="1" x14ac:dyDescent="0.25">
      <c r="B158" s="6" t="str">
        <f>B$110</f>
        <v>Damage cost due to SO2 emission</v>
      </c>
      <c r="C158" s="6">
        <f>C$110</f>
        <v>1</v>
      </c>
      <c r="E158" s="6" t="str">
        <f>E$110</f>
        <v>UAH/MWh heat</v>
      </c>
      <c r="I158" s="23">
        <f t="shared" ref="I158:AI158" si="98">I165*I$33/1000</f>
        <v>0.16399836734693879</v>
      </c>
      <c r="J158" s="23">
        <f t="shared" si="98"/>
        <v>0.16399836734693879</v>
      </c>
      <c r="K158" s="23">
        <f t="shared" si="98"/>
        <v>0.16399836734693879</v>
      </c>
      <c r="L158" s="23">
        <f t="shared" si="98"/>
        <v>0.16399836734693879</v>
      </c>
      <c r="M158" s="23">
        <f t="shared" si="98"/>
        <v>0.16399836734693879</v>
      </c>
      <c r="N158" s="23">
        <f t="shared" si="98"/>
        <v>0.16399836734693879</v>
      </c>
      <c r="O158" s="23">
        <f t="shared" si="98"/>
        <v>0.16399836734693879</v>
      </c>
      <c r="P158" s="23">
        <f t="shared" si="98"/>
        <v>0.16399836734693879</v>
      </c>
      <c r="Q158" s="23">
        <f t="shared" si="98"/>
        <v>0.16399836734693879</v>
      </c>
      <c r="R158" s="23">
        <f t="shared" si="98"/>
        <v>0.16399836734693879</v>
      </c>
      <c r="S158" s="23">
        <f t="shared" si="98"/>
        <v>0.16399836734693879</v>
      </c>
      <c r="T158" s="23">
        <f t="shared" si="98"/>
        <v>0.16399836734693879</v>
      </c>
      <c r="U158" s="23">
        <f t="shared" si="98"/>
        <v>0.16399836734693879</v>
      </c>
      <c r="V158" s="23">
        <f t="shared" si="98"/>
        <v>0.16399836734693879</v>
      </c>
      <c r="W158" s="23">
        <f t="shared" si="98"/>
        <v>0.16399836734693879</v>
      </c>
      <c r="X158" s="23">
        <f t="shared" si="98"/>
        <v>0.16399836734693879</v>
      </c>
      <c r="Y158" s="23">
        <f t="shared" si="98"/>
        <v>0.16399836734693879</v>
      </c>
      <c r="Z158" s="23">
        <f t="shared" si="98"/>
        <v>0.16399836734693879</v>
      </c>
      <c r="AA158" s="23">
        <f t="shared" si="98"/>
        <v>0.16399836734693879</v>
      </c>
      <c r="AB158" s="23">
        <f t="shared" si="98"/>
        <v>0.16399836734693879</v>
      </c>
      <c r="AC158" s="23">
        <f t="shared" si="98"/>
        <v>0.16399836734693879</v>
      </c>
      <c r="AD158" s="23">
        <f t="shared" si="98"/>
        <v>0.16399836734693879</v>
      </c>
      <c r="AE158" s="23">
        <f t="shared" si="98"/>
        <v>0.16399836734693879</v>
      </c>
      <c r="AF158" s="23">
        <f t="shared" si="98"/>
        <v>0.16399836734693879</v>
      </c>
      <c r="AG158" s="23">
        <f t="shared" si="98"/>
        <v>0.16399836734693879</v>
      </c>
      <c r="AH158" s="23">
        <f t="shared" si="98"/>
        <v>0.16399836734693879</v>
      </c>
      <c r="AI158" s="23">
        <f t="shared" si="98"/>
        <v>0.16399836734693879</v>
      </c>
    </row>
    <row r="159" spans="1:35" ht="15" customHeight="1" x14ac:dyDescent="0.25">
      <c r="B159" s="6" t="str">
        <f>B$111</f>
        <v>Damage cost due to NOx emission</v>
      </c>
      <c r="C159" s="6">
        <f>C$111</f>
        <v>1</v>
      </c>
      <c r="E159" s="6" t="str">
        <f>E$111</f>
        <v>UAH/MWh heat</v>
      </c>
      <c r="I159" s="23">
        <f t="shared" ref="I159:AI159" si="99">I166*I$34/1000</f>
        <v>12.261482448979592</v>
      </c>
      <c r="J159" s="23">
        <f t="shared" si="99"/>
        <v>12.261482448979592</v>
      </c>
      <c r="K159" s="23">
        <f t="shared" si="99"/>
        <v>12.261482448979592</v>
      </c>
      <c r="L159" s="23">
        <f t="shared" si="99"/>
        <v>12.261482448979592</v>
      </c>
      <c r="M159" s="23">
        <f t="shared" si="99"/>
        <v>12.261482448979592</v>
      </c>
      <c r="N159" s="23">
        <f t="shared" si="99"/>
        <v>12.261482448979592</v>
      </c>
      <c r="O159" s="23">
        <f t="shared" si="99"/>
        <v>12.261482448979592</v>
      </c>
      <c r="P159" s="23">
        <f t="shared" si="99"/>
        <v>12.261482448979592</v>
      </c>
      <c r="Q159" s="23">
        <f t="shared" si="99"/>
        <v>12.261482448979592</v>
      </c>
      <c r="R159" s="23">
        <f t="shared" si="99"/>
        <v>12.261482448979592</v>
      </c>
      <c r="S159" s="23">
        <f t="shared" si="99"/>
        <v>12.261482448979592</v>
      </c>
      <c r="T159" s="23">
        <f t="shared" si="99"/>
        <v>12.261482448979592</v>
      </c>
      <c r="U159" s="23">
        <f t="shared" si="99"/>
        <v>12.261482448979592</v>
      </c>
      <c r="V159" s="23">
        <f t="shared" si="99"/>
        <v>12.261482448979592</v>
      </c>
      <c r="W159" s="23">
        <f t="shared" si="99"/>
        <v>12.261482448979592</v>
      </c>
      <c r="X159" s="23">
        <f t="shared" si="99"/>
        <v>12.261482448979592</v>
      </c>
      <c r="Y159" s="23">
        <f t="shared" si="99"/>
        <v>12.261482448979592</v>
      </c>
      <c r="Z159" s="23">
        <f t="shared" si="99"/>
        <v>12.261482448979592</v>
      </c>
      <c r="AA159" s="23">
        <f t="shared" si="99"/>
        <v>12.261482448979592</v>
      </c>
      <c r="AB159" s="23">
        <f t="shared" si="99"/>
        <v>12.261482448979592</v>
      </c>
      <c r="AC159" s="23">
        <f t="shared" si="99"/>
        <v>12.261482448979592</v>
      </c>
      <c r="AD159" s="23">
        <f t="shared" si="99"/>
        <v>12.261482448979592</v>
      </c>
      <c r="AE159" s="23">
        <f t="shared" si="99"/>
        <v>12.261482448979592</v>
      </c>
      <c r="AF159" s="23">
        <f t="shared" si="99"/>
        <v>12.261482448979592</v>
      </c>
      <c r="AG159" s="23">
        <f t="shared" si="99"/>
        <v>12.261482448979592</v>
      </c>
      <c r="AH159" s="23">
        <f t="shared" si="99"/>
        <v>12.261482448979592</v>
      </c>
      <c r="AI159" s="23">
        <f t="shared" si="99"/>
        <v>12.261482448979592</v>
      </c>
    </row>
    <row r="160" spans="1:35" ht="15" customHeight="1" x14ac:dyDescent="0.25">
      <c r="B160" s="6" t="str">
        <f>B$112</f>
        <v>Damage cost for PM2.5 emission</v>
      </c>
      <c r="C160" s="6">
        <f>C$112</f>
        <v>1</v>
      </c>
      <c r="E160" s="6" t="str">
        <f>E$112</f>
        <v>UAH/MWh heat</v>
      </c>
      <c r="I160" s="23">
        <f t="shared" ref="I160:AI160" si="100">I167*I$35/1000</f>
        <v>0.18922040816326532</v>
      </c>
      <c r="J160" s="23">
        <f t="shared" si="100"/>
        <v>0.18922040816326532</v>
      </c>
      <c r="K160" s="23">
        <f t="shared" si="100"/>
        <v>0.18922040816326532</v>
      </c>
      <c r="L160" s="23">
        <f t="shared" si="100"/>
        <v>0.18922040816326532</v>
      </c>
      <c r="M160" s="23">
        <f t="shared" si="100"/>
        <v>0.18922040816326532</v>
      </c>
      <c r="N160" s="23">
        <f t="shared" si="100"/>
        <v>0.18922040816326532</v>
      </c>
      <c r="O160" s="23">
        <f t="shared" si="100"/>
        <v>0.18922040816326532</v>
      </c>
      <c r="P160" s="23">
        <f t="shared" si="100"/>
        <v>0.18922040816326532</v>
      </c>
      <c r="Q160" s="23">
        <f t="shared" si="100"/>
        <v>0.18922040816326532</v>
      </c>
      <c r="R160" s="23">
        <f t="shared" si="100"/>
        <v>0.18922040816326532</v>
      </c>
      <c r="S160" s="23">
        <f t="shared" si="100"/>
        <v>0.18922040816326532</v>
      </c>
      <c r="T160" s="23">
        <f t="shared" si="100"/>
        <v>0.18922040816326532</v>
      </c>
      <c r="U160" s="23">
        <f t="shared" si="100"/>
        <v>0.18922040816326532</v>
      </c>
      <c r="V160" s="23">
        <f t="shared" si="100"/>
        <v>0.18922040816326532</v>
      </c>
      <c r="W160" s="23">
        <f t="shared" si="100"/>
        <v>0.18922040816326532</v>
      </c>
      <c r="X160" s="23">
        <f t="shared" si="100"/>
        <v>0.18922040816326532</v>
      </c>
      <c r="Y160" s="23">
        <f t="shared" si="100"/>
        <v>0.18922040816326532</v>
      </c>
      <c r="Z160" s="23">
        <f t="shared" si="100"/>
        <v>0.18922040816326532</v>
      </c>
      <c r="AA160" s="23">
        <f t="shared" si="100"/>
        <v>0.18922040816326532</v>
      </c>
      <c r="AB160" s="23">
        <f t="shared" si="100"/>
        <v>0.18922040816326532</v>
      </c>
      <c r="AC160" s="23">
        <f t="shared" si="100"/>
        <v>0.18922040816326532</v>
      </c>
      <c r="AD160" s="23">
        <f t="shared" si="100"/>
        <v>0.18922040816326532</v>
      </c>
      <c r="AE160" s="23">
        <f t="shared" si="100"/>
        <v>0.18922040816326532</v>
      </c>
      <c r="AF160" s="23">
        <f t="shared" si="100"/>
        <v>0.18922040816326532</v>
      </c>
      <c r="AG160" s="23">
        <f t="shared" si="100"/>
        <v>0.18922040816326532</v>
      </c>
      <c r="AH160" s="23">
        <f t="shared" si="100"/>
        <v>0.18922040816326532</v>
      </c>
      <c r="AI160" s="23">
        <f t="shared" si="100"/>
        <v>0.18922040816326532</v>
      </c>
    </row>
    <row r="161" spans="2:35" ht="15" customHeight="1" x14ac:dyDescent="0.25">
      <c r="B161" s="6" t="str">
        <f>B$113</f>
        <v>CO2 emissions</v>
      </c>
      <c r="C161" s="6">
        <f>C$113</f>
        <v>1</v>
      </c>
      <c r="E161" s="6" t="str">
        <f>E$113</f>
        <v>kg/MWh heat</v>
      </c>
      <c r="I161" s="23">
        <f t="shared" ref="I161:AI161" si="101">IFERROR((1+$E$23)/$F$23*I$62-$E$23*I$63,0)</f>
        <v>209.0204081632653</v>
      </c>
      <c r="J161" s="23">
        <f t="shared" si="101"/>
        <v>209.0204081632653</v>
      </c>
      <c r="K161" s="23">
        <f t="shared" si="101"/>
        <v>209.0204081632653</v>
      </c>
      <c r="L161" s="23">
        <f t="shared" si="101"/>
        <v>209.0204081632653</v>
      </c>
      <c r="M161" s="23">
        <f t="shared" si="101"/>
        <v>209.0204081632653</v>
      </c>
      <c r="N161" s="23">
        <f t="shared" si="101"/>
        <v>209.0204081632653</v>
      </c>
      <c r="O161" s="23">
        <f t="shared" si="101"/>
        <v>209.0204081632653</v>
      </c>
      <c r="P161" s="23">
        <f t="shared" si="101"/>
        <v>209.0204081632653</v>
      </c>
      <c r="Q161" s="23">
        <f t="shared" si="101"/>
        <v>209.0204081632653</v>
      </c>
      <c r="R161" s="23">
        <f t="shared" si="101"/>
        <v>209.0204081632653</v>
      </c>
      <c r="S161" s="23">
        <f t="shared" si="101"/>
        <v>209.0204081632653</v>
      </c>
      <c r="T161" s="23">
        <f t="shared" si="101"/>
        <v>209.0204081632653</v>
      </c>
      <c r="U161" s="23">
        <f t="shared" si="101"/>
        <v>209.0204081632653</v>
      </c>
      <c r="V161" s="23">
        <f t="shared" si="101"/>
        <v>209.0204081632653</v>
      </c>
      <c r="W161" s="23">
        <f t="shared" si="101"/>
        <v>209.0204081632653</v>
      </c>
      <c r="X161" s="23">
        <f t="shared" si="101"/>
        <v>209.0204081632653</v>
      </c>
      <c r="Y161" s="23">
        <f t="shared" si="101"/>
        <v>209.0204081632653</v>
      </c>
      <c r="Z161" s="23">
        <f t="shared" si="101"/>
        <v>209.0204081632653</v>
      </c>
      <c r="AA161" s="23">
        <f t="shared" si="101"/>
        <v>209.0204081632653</v>
      </c>
      <c r="AB161" s="23">
        <f t="shared" si="101"/>
        <v>209.0204081632653</v>
      </c>
      <c r="AC161" s="23">
        <f t="shared" si="101"/>
        <v>209.0204081632653</v>
      </c>
      <c r="AD161" s="23">
        <f t="shared" si="101"/>
        <v>209.0204081632653</v>
      </c>
      <c r="AE161" s="23">
        <f t="shared" si="101"/>
        <v>209.0204081632653</v>
      </c>
      <c r="AF161" s="23">
        <f t="shared" si="101"/>
        <v>209.0204081632653</v>
      </c>
      <c r="AG161" s="23">
        <f t="shared" si="101"/>
        <v>209.0204081632653</v>
      </c>
      <c r="AH161" s="23">
        <f t="shared" si="101"/>
        <v>209.0204081632653</v>
      </c>
      <c r="AI161" s="23">
        <f t="shared" si="101"/>
        <v>209.0204081632653</v>
      </c>
    </row>
    <row r="162" spans="2:35" ht="15" customHeight="1" x14ac:dyDescent="0.25">
      <c r="B162" s="6" t="str">
        <f>B$114</f>
        <v xml:space="preserve">CH4 emissions </v>
      </c>
      <c r="C162" s="6">
        <f>C$114</f>
        <v>28</v>
      </c>
      <c r="D162" s="17" t="s">
        <v>1</v>
      </c>
      <c r="E162" s="6" t="str">
        <f>E$114</f>
        <v>g/MWh heat</v>
      </c>
      <c r="I162" s="23">
        <f t="shared" ref="I162:AI162" si="102">IFERROR((1+$E$23)/$F$23*I$69-$E$23*I$70,0)</f>
        <v>3.6734693877551021</v>
      </c>
      <c r="J162" s="23">
        <f t="shared" si="102"/>
        <v>3.6734693877551021</v>
      </c>
      <c r="K162" s="23">
        <f t="shared" si="102"/>
        <v>3.6734693877551021</v>
      </c>
      <c r="L162" s="23">
        <f t="shared" si="102"/>
        <v>3.6734693877551021</v>
      </c>
      <c r="M162" s="23">
        <f t="shared" si="102"/>
        <v>3.6734693877551021</v>
      </c>
      <c r="N162" s="23">
        <f t="shared" si="102"/>
        <v>3.6734693877551021</v>
      </c>
      <c r="O162" s="23">
        <f t="shared" si="102"/>
        <v>3.6734693877551021</v>
      </c>
      <c r="P162" s="23">
        <f t="shared" si="102"/>
        <v>3.6734693877551021</v>
      </c>
      <c r="Q162" s="23">
        <f t="shared" si="102"/>
        <v>3.6734693877551021</v>
      </c>
      <c r="R162" s="23">
        <f t="shared" si="102"/>
        <v>3.6734693877551021</v>
      </c>
      <c r="S162" s="23">
        <f t="shared" si="102"/>
        <v>3.6734693877551021</v>
      </c>
      <c r="T162" s="23">
        <f t="shared" si="102"/>
        <v>3.6734693877551021</v>
      </c>
      <c r="U162" s="23">
        <f t="shared" si="102"/>
        <v>3.6734693877551021</v>
      </c>
      <c r="V162" s="23">
        <f t="shared" si="102"/>
        <v>3.6734693877551021</v>
      </c>
      <c r="W162" s="23">
        <f t="shared" si="102"/>
        <v>3.6734693877551021</v>
      </c>
      <c r="X162" s="23">
        <f t="shared" si="102"/>
        <v>3.6734693877551021</v>
      </c>
      <c r="Y162" s="23">
        <f t="shared" si="102"/>
        <v>3.6734693877551021</v>
      </c>
      <c r="Z162" s="23">
        <f t="shared" si="102"/>
        <v>3.6734693877551021</v>
      </c>
      <c r="AA162" s="23">
        <f t="shared" si="102"/>
        <v>3.6734693877551021</v>
      </c>
      <c r="AB162" s="23">
        <f t="shared" si="102"/>
        <v>3.6734693877551021</v>
      </c>
      <c r="AC162" s="23">
        <f t="shared" si="102"/>
        <v>3.6734693877551021</v>
      </c>
      <c r="AD162" s="23">
        <f t="shared" si="102"/>
        <v>3.6734693877551021</v>
      </c>
      <c r="AE162" s="23">
        <f t="shared" si="102"/>
        <v>3.6734693877551021</v>
      </c>
      <c r="AF162" s="23">
        <f t="shared" si="102"/>
        <v>3.6734693877551021</v>
      </c>
      <c r="AG162" s="23">
        <f t="shared" si="102"/>
        <v>3.6734693877551021</v>
      </c>
      <c r="AH162" s="23">
        <f t="shared" si="102"/>
        <v>3.6734693877551021</v>
      </c>
      <c r="AI162" s="23">
        <f t="shared" si="102"/>
        <v>3.6734693877551021</v>
      </c>
    </row>
    <row r="163" spans="2:35" ht="15" customHeight="1" x14ac:dyDescent="0.25">
      <c r="B163" s="6" t="str">
        <f>B$115</f>
        <v>N2O emissions</v>
      </c>
      <c r="C163" s="6">
        <f>C$115</f>
        <v>265</v>
      </c>
      <c r="D163" s="6" t="s">
        <v>2</v>
      </c>
      <c r="E163" s="6" t="str">
        <f>E$115</f>
        <v>g/MWh heat</v>
      </c>
      <c r="I163" s="23">
        <f t="shared" ref="I163:AI163" si="103">IFERROR((1+$E$23)/$F$23*I$76-$E$23*I$77,0)</f>
        <v>3.6734693877551021</v>
      </c>
      <c r="J163" s="23">
        <f t="shared" si="103"/>
        <v>3.6734693877551021</v>
      </c>
      <c r="K163" s="23">
        <f t="shared" si="103"/>
        <v>3.6734693877551021</v>
      </c>
      <c r="L163" s="23">
        <f t="shared" si="103"/>
        <v>3.6734693877551021</v>
      </c>
      <c r="M163" s="23">
        <f t="shared" si="103"/>
        <v>3.6734693877551021</v>
      </c>
      <c r="N163" s="23">
        <f t="shared" si="103"/>
        <v>3.6734693877551021</v>
      </c>
      <c r="O163" s="23">
        <f t="shared" si="103"/>
        <v>3.6734693877551021</v>
      </c>
      <c r="P163" s="23">
        <f t="shared" si="103"/>
        <v>3.6734693877551021</v>
      </c>
      <c r="Q163" s="23">
        <f t="shared" si="103"/>
        <v>3.6734693877551021</v>
      </c>
      <c r="R163" s="23">
        <f t="shared" si="103"/>
        <v>3.6734693877551021</v>
      </c>
      <c r="S163" s="23">
        <f t="shared" si="103"/>
        <v>3.6734693877551021</v>
      </c>
      <c r="T163" s="23">
        <f t="shared" si="103"/>
        <v>3.6734693877551021</v>
      </c>
      <c r="U163" s="23">
        <f t="shared" si="103"/>
        <v>3.6734693877551021</v>
      </c>
      <c r="V163" s="23">
        <f t="shared" si="103"/>
        <v>3.6734693877551021</v>
      </c>
      <c r="W163" s="23">
        <f t="shared" si="103"/>
        <v>3.6734693877551021</v>
      </c>
      <c r="X163" s="23">
        <f t="shared" si="103"/>
        <v>3.6734693877551021</v>
      </c>
      <c r="Y163" s="23">
        <f t="shared" si="103"/>
        <v>3.6734693877551021</v>
      </c>
      <c r="Z163" s="23">
        <f t="shared" si="103"/>
        <v>3.6734693877551021</v>
      </c>
      <c r="AA163" s="23">
        <f t="shared" si="103"/>
        <v>3.6734693877551021</v>
      </c>
      <c r="AB163" s="23">
        <f t="shared" si="103"/>
        <v>3.6734693877551021</v>
      </c>
      <c r="AC163" s="23">
        <f t="shared" si="103"/>
        <v>3.6734693877551021</v>
      </c>
      <c r="AD163" s="23">
        <f t="shared" si="103"/>
        <v>3.6734693877551021</v>
      </c>
      <c r="AE163" s="23">
        <f t="shared" si="103"/>
        <v>3.6734693877551021</v>
      </c>
      <c r="AF163" s="23">
        <f t="shared" si="103"/>
        <v>3.6734693877551021</v>
      </c>
      <c r="AG163" s="23">
        <f t="shared" si="103"/>
        <v>3.6734693877551021</v>
      </c>
      <c r="AH163" s="23">
        <f t="shared" si="103"/>
        <v>3.6734693877551021</v>
      </c>
      <c r="AI163" s="23">
        <f t="shared" si="103"/>
        <v>3.6734693877551021</v>
      </c>
    </row>
    <row r="164" spans="2:35" ht="15" customHeight="1" x14ac:dyDescent="0.25">
      <c r="B164" s="6" t="str">
        <f>B$116</f>
        <v>CO2 eq total emissions</v>
      </c>
      <c r="E164" s="6" t="str">
        <f>E$116</f>
        <v>kg/MWh heat</v>
      </c>
      <c r="I164" s="23">
        <f>I161*$C161+I162*$C162/1000+I163*$C163/1000</f>
        <v>210.09673469387755</v>
      </c>
      <c r="J164" s="23">
        <f t="shared" ref="J164:L164" si="104">J161*$C161+J162*$C162/1000+J163*$C163/1000</f>
        <v>210.09673469387755</v>
      </c>
      <c r="K164" s="23">
        <f t="shared" si="104"/>
        <v>210.09673469387755</v>
      </c>
      <c r="L164" s="23">
        <f t="shared" si="104"/>
        <v>210.09673469387755</v>
      </c>
      <c r="M164" s="23">
        <f>M161*$C161+M162*$C162/1000+M163*$C163/1000</f>
        <v>210.09673469387755</v>
      </c>
      <c r="N164" s="23">
        <f t="shared" ref="N164:AI164" si="105">N161*$C161+N162*$C162/1000+N163*$C163/1000</f>
        <v>210.09673469387755</v>
      </c>
      <c r="O164" s="23">
        <f t="shared" si="105"/>
        <v>210.09673469387755</v>
      </c>
      <c r="P164" s="23">
        <f t="shared" si="105"/>
        <v>210.09673469387755</v>
      </c>
      <c r="Q164" s="23">
        <f t="shared" si="105"/>
        <v>210.09673469387755</v>
      </c>
      <c r="R164" s="23">
        <f t="shared" si="105"/>
        <v>210.09673469387755</v>
      </c>
      <c r="S164" s="23">
        <f t="shared" si="105"/>
        <v>210.09673469387755</v>
      </c>
      <c r="T164" s="23">
        <f t="shared" si="105"/>
        <v>210.09673469387755</v>
      </c>
      <c r="U164" s="23">
        <f t="shared" si="105"/>
        <v>210.09673469387755</v>
      </c>
      <c r="V164" s="23">
        <f t="shared" si="105"/>
        <v>210.09673469387755</v>
      </c>
      <c r="W164" s="23">
        <f t="shared" si="105"/>
        <v>210.09673469387755</v>
      </c>
      <c r="X164" s="23">
        <f t="shared" si="105"/>
        <v>210.09673469387755</v>
      </c>
      <c r="Y164" s="23">
        <f t="shared" si="105"/>
        <v>210.09673469387755</v>
      </c>
      <c r="Z164" s="23">
        <f t="shared" si="105"/>
        <v>210.09673469387755</v>
      </c>
      <c r="AA164" s="23">
        <f t="shared" si="105"/>
        <v>210.09673469387755</v>
      </c>
      <c r="AB164" s="23">
        <f t="shared" si="105"/>
        <v>210.09673469387755</v>
      </c>
      <c r="AC164" s="23">
        <f t="shared" si="105"/>
        <v>210.09673469387755</v>
      </c>
      <c r="AD164" s="23">
        <f t="shared" si="105"/>
        <v>210.09673469387755</v>
      </c>
      <c r="AE164" s="23">
        <f t="shared" si="105"/>
        <v>210.09673469387755</v>
      </c>
      <c r="AF164" s="23">
        <f t="shared" si="105"/>
        <v>210.09673469387755</v>
      </c>
      <c r="AG164" s="23">
        <f t="shared" si="105"/>
        <v>210.09673469387755</v>
      </c>
      <c r="AH164" s="23">
        <f t="shared" si="105"/>
        <v>210.09673469387755</v>
      </c>
      <c r="AI164" s="23">
        <f t="shared" si="105"/>
        <v>210.09673469387755</v>
      </c>
    </row>
    <row r="165" spans="2:35" ht="15" customHeight="1" x14ac:dyDescent="0.25">
      <c r="B165" s="6" t="str">
        <f>B$117</f>
        <v>SO2 emissions</v>
      </c>
      <c r="E165" s="6" t="str">
        <f>E$117</f>
        <v>g/MWh heat</v>
      </c>
      <c r="I165" s="23">
        <f t="shared" ref="I165:AI165" si="106">IFERROR((1+$E$23)/$F$23*I$83-$E$23*I$84,0)</f>
        <v>1.4693877551020409</v>
      </c>
      <c r="J165" s="23">
        <f t="shared" si="106"/>
        <v>1.4693877551020409</v>
      </c>
      <c r="K165" s="23">
        <f t="shared" si="106"/>
        <v>1.4693877551020409</v>
      </c>
      <c r="L165" s="23">
        <f t="shared" si="106"/>
        <v>1.4693877551020409</v>
      </c>
      <c r="M165" s="23">
        <f t="shared" si="106"/>
        <v>1.4693877551020409</v>
      </c>
      <c r="N165" s="23">
        <f t="shared" si="106"/>
        <v>1.4693877551020409</v>
      </c>
      <c r="O165" s="23">
        <f t="shared" si="106"/>
        <v>1.4693877551020409</v>
      </c>
      <c r="P165" s="23">
        <f t="shared" si="106"/>
        <v>1.4693877551020409</v>
      </c>
      <c r="Q165" s="23">
        <f t="shared" si="106"/>
        <v>1.4693877551020409</v>
      </c>
      <c r="R165" s="23">
        <f t="shared" si="106"/>
        <v>1.4693877551020409</v>
      </c>
      <c r="S165" s="23">
        <f t="shared" si="106"/>
        <v>1.4693877551020409</v>
      </c>
      <c r="T165" s="23">
        <f t="shared" si="106"/>
        <v>1.4693877551020409</v>
      </c>
      <c r="U165" s="23">
        <f t="shared" si="106"/>
        <v>1.4693877551020409</v>
      </c>
      <c r="V165" s="23">
        <f t="shared" si="106"/>
        <v>1.4693877551020409</v>
      </c>
      <c r="W165" s="23">
        <f t="shared" si="106"/>
        <v>1.4693877551020409</v>
      </c>
      <c r="X165" s="23">
        <f t="shared" si="106"/>
        <v>1.4693877551020409</v>
      </c>
      <c r="Y165" s="23">
        <f t="shared" si="106"/>
        <v>1.4693877551020409</v>
      </c>
      <c r="Z165" s="23">
        <f t="shared" si="106"/>
        <v>1.4693877551020409</v>
      </c>
      <c r="AA165" s="23">
        <f t="shared" si="106"/>
        <v>1.4693877551020409</v>
      </c>
      <c r="AB165" s="23">
        <f t="shared" si="106"/>
        <v>1.4693877551020409</v>
      </c>
      <c r="AC165" s="23">
        <f t="shared" si="106"/>
        <v>1.4693877551020409</v>
      </c>
      <c r="AD165" s="23">
        <f t="shared" si="106"/>
        <v>1.4693877551020409</v>
      </c>
      <c r="AE165" s="23">
        <f t="shared" si="106"/>
        <v>1.4693877551020409</v>
      </c>
      <c r="AF165" s="23">
        <f t="shared" si="106"/>
        <v>1.4693877551020409</v>
      </c>
      <c r="AG165" s="23">
        <f t="shared" si="106"/>
        <v>1.4693877551020409</v>
      </c>
      <c r="AH165" s="23">
        <f t="shared" si="106"/>
        <v>1.4693877551020409</v>
      </c>
      <c r="AI165" s="23">
        <f t="shared" si="106"/>
        <v>1.4693877551020409</v>
      </c>
    </row>
    <row r="166" spans="2:35" ht="15" customHeight="1" x14ac:dyDescent="0.25">
      <c r="B166" s="6" t="str">
        <f>B$118</f>
        <v>NOx emissions</v>
      </c>
      <c r="E166" s="6" t="str">
        <f>E$118</f>
        <v>g/MWh heat</v>
      </c>
      <c r="I166" s="23">
        <f t="shared" ref="I166:AI166" si="107">IFERROR((1+$E$23)/$F$23*I$90-$E$23*I$91,0)</f>
        <v>119.02040816326532</v>
      </c>
      <c r="J166" s="23">
        <f t="shared" si="107"/>
        <v>119.02040816326532</v>
      </c>
      <c r="K166" s="23">
        <f t="shared" si="107"/>
        <v>119.02040816326532</v>
      </c>
      <c r="L166" s="23">
        <f t="shared" si="107"/>
        <v>119.02040816326532</v>
      </c>
      <c r="M166" s="23">
        <f t="shared" si="107"/>
        <v>119.02040816326532</v>
      </c>
      <c r="N166" s="23">
        <f t="shared" si="107"/>
        <v>119.02040816326532</v>
      </c>
      <c r="O166" s="23">
        <f t="shared" si="107"/>
        <v>119.02040816326532</v>
      </c>
      <c r="P166" s="23">
        <f t="shared" si="107"/>
        <v>119.02040816326532</v>
      </c>
      <c r="Q166" s="23">
        <f t="shared" si="107"/>
        <v>119.02040816326532</v>
      </c>
      <c r="R166" s="23">
        <f t="shared" si="107"/>
        <v>119.02040816326532</v>
      </c>
      <c r="S166" s="23">
        <f t="shared" si="107"/>
        <v>119.02040816326532</v>
      </c>
      <c r="T166" s="23">
        <f t="shared" si="107"/>
        <v>119.02040816326532</v>
      </c>
      <c r="U166" s="23">
        <f t="shared" si="107"/>
        <v>119.02040816326532</v>
      </c>
      <c r="V166" s="23">
        <f t="shared" si="107"/>
        <v>119.02040816326532</v>
      </c>
      <c r="W166" s="23">
        <f t="shared" si="107"/>
        <v>119.02040816326532</v>
      </c>
      <c r="X166" s="23">
        <f t="shared" si="107"/>
        <v>119.02040816326532</v>
      </c>
      <c r="Y166" s="23">
        <f t="shared" si="107"/>
        <v>119.02040816326532</v>
      </c>
      <c r="Z166" s="23">
        <f t="shared" si="107"/>
        <v>119.02040816326532</v>
      </c>
      <c r="AA166" s="23">
        <f t="shared" si="107"/>
        <v>119.02040816326532</v>
      </c>
      <c r="AB166" s="23">
        <f t="shared" si="107"/>
        <v>119.02040816326532</v>
      </c>
      <c r="AC166" s="23">
        <f t="shared" si="107"/>
        <v>119.02040816326532</v>
      </c>
      <c r="AD166" s="23">
        <f t="shared" si="107"/>
        <v>119.02040816326532</v>
      </c>
      <c r="AE166" s="23">
        <f t="shared" si="107"/>
        <v>119.02040816326532</v>
      </c>
      <c r="AF166" s="23">
        <f t="shared" si="107"/>
        <v>119.02040816326532</v>
      </c>
      <c r="AG166" s="23">
        <f t="shared" si="107"/>
        <v>119.02040816326532</v>
      </c>
      <c r="AH166" s="23">
        <f t="shared" si="107"/>
        <v>119.02040816326532</v>
      </c>
      <c r="AI166" s="23">
        <f t="shared" si="107"/>
        <v>119.02040816326532</v>
      </c>
    </row>
    <row r="167" spans="2:35" ht="15" customHeight="1" x14ac:dyDescent="0.25">
      <c r="B167" s="6" t="str">
        <f>B$119</f>
        <v>PM2.5 emissions</v>
      </c>
      <c r="E167" s="6" t="str">
        <f>E$119</f>
        <v>g/MWh heat</v>
      </c>
      <c r="I167" s="23">
        <f t="shared" ref="I167:AI167" si="108">IFERROR((1+$E$23)/$F$23*I$97-$E$23*I$98,0)</f>
        <v>0.36734693877551022</v>
      </c>
      <c r="J167" s="23">
        <f t="shared" si="108"/>
        <v>0.36734693877551022</v>
      </c>
      <c r="K167" s="23">
        <f t="shared" si="108"/>
        <v>0.36734693877551022</v>
      </c>
      <c r="L167" s="23">
        <f t="shared" si="108"/>
        <v>0.36734693877551022</v>
      </c>
      <c r="M167" s="23">
        <f t="shared" si="108"/>
        <v>0.36734693877551022</v>
      </c>
      <c r="N167" s="23">
        <f t="shared" si="108"/>
        <v>0.36734693877551022</v>
      </c>
      <c r="O167" s="23">
        <f t="shared" si="108"/>
        <v>0.36734693877551022</v>
      </c>
      <c r="P167" s="23">
        <f t="shared" si="108"/>
        <v>0.36734693877551022</v>
      </c>
      <c r="Q167" s="23">
        <f t="shared" si="108"/>
        <v>0.36734693877551022</v>
      </c>
      <c r="R167" s="23">
        <f t="shared" si="108"/>
        <v>0.36734693877551022</v>
      </c>
      <c r="S167" s="23">
        <f t="shared" si="108"/>
        <v>0.36734693877551022</v>
      </c>
      <c r="T167" s="23">
        <f t="shared" si="108"/>
        <v>0.36734693877551022</v>
      </c>
      <c r="U167" s="23">
        <f t="shared" si="108"/>
        <v>0.36734693877551022</v>
      </c>
      <c r="V167" s="23">
        <f t="shared" si="108"/>
        <v>0.36734693877551022</v>
      </c>
      <c r="W167" s="23">
        <f t="shared" si="108"/>
        <v>0.36734693877551022</v>
      </c>
      <c r="X167" s="23">
        <f t="shared" si="108"/>
        <v>0.36734693877551022</v>
      </c>
      <c r="Y167" s="23">
        <f t="shared" si="108"/>
        <v>0.36734693877551022</v>
      </c>
      <c r="Z167" s="23">
        <f t="shared" si="108"/>
        <v>0.36734693877551022</v>
      </c>
      <c r="AA167" s="23">
        <f t="shared" si="108"/>
        <v>0.36734693877551022</v>
      </c>
      <c r="AB167" s="23">
        <f t="shared" si="108"/>
        <v>0.36734693877551022</v>
      </c>
      <c r="AC167" s="23">
        <f t="shared" si="108"/>
        <v>0.36734693877551022</v>
      </c>
      <c r="AD167" s="23">
        <f t="shared" si="108"/>
        <v>0.36734693877551022</v>
      </c>
      <c r="AE167" s="23">
        <f t="shared" si="108"/>
        <v>0.36734693877551022</v>
      </c>
      <c r="AF167" s="23">
        <f t="shared" si="108"/>
        <v>0.36734693877551022</v>
      </c>
      <c r="AG167" s="23">
        <f t="shared" si="108"/>
        <v>0.36734693877551022</v>
      </c>
      <c r="AH167" s="23">
        <f t="shared" si="108"/>
        <v>0.36734693877551022</v>
      </c>
      <c r="AI167" s="23">
        <f t="shared" si="108"/>
        <v>0.36734693877551022</v>
      </c>
    </row>
    <row r="190" spans="3:3" ht="15" customHeight="1" x14ac:dyDescent="0.25">
      <c r="C190" s="99"/>
    </row>
  </sheetData>
  <pageMargins left="0.7" right="0.7" top="0.75" bottom="0.75" header="0.3" footer="0.3"/>
  <headerFooter>
    <oddFooter>&amp;C_x000D_&amp;1#&amp;"Verdana"&amp;7&amp;K000000 Confidential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sheetPr>
  <dimension ref="A2:AI106"/>
  <sheetViews>
    <sheetView topLeftCell="A44" workbookViewId="0">
      <selection activeCell="D46" sqref="D46"/>
    </sheetView>
  </sheetViews>
  <sheetFormatPr defaultRowHeight="15" x14ac:dyDescent="0.25"/>
  <cols>
    <col min="1" max="1" width="3.7109375" customWidth="1"/>
    <col min="2" max="2" width="36.7109375" customWidth="1"/>
    <col min="3" max="6" width="15.7109375" customWidth="1"/>
    <col min="7" max="29" width="9.28515625" customWidth="1"/>
  </cols>
  <sheetData>
    <row r="2" spans="1:35" x14ac:dyDescent="0.25">
      <c r="B2" s="6" t="str">
        <f>Overview!$B$2</f>
        <v>Appendix A to the report: Recommendations to the Proposed Reforms in the District Heating Sector in Ukraine - Part 2</v>
      </c>
    </row>
    <row r="3" spans="1:35" ht="21" x14ac:dyDescent="0.35">
      <c r="B3" s="46" t="s">
        <v>91</v>
      </c>
      <c r="C3" s="46"/>
      <c r="D3" s="46"/>
    </row>
    <row r="6" spans="1:35" s="6" customFormat="1" ht="15" customHeight="1" x14ac:dyDescent="0.25">
      <c r="B6" s="43" t="s">
        <v>74</v>
      </c>
      <c r="AD6"/>
      <c r="AE6"/>
      <c r="AF6"/>
      <c r="AG6"/>
      <c r="AH6"/>
      <c r="AI6"/>
    </row>
    <row r="7" spans="1:35" s="6" customFormat="1" ht="15" customHeight="1" x14ac:dyDescent="0.25">
      <c r="B7" s="29"/>
      <c r="C7" s="30"/>
      <c r="D7" s="30"/>
      <c r="E7" s="30" t="s">
        <v>32</v>
      </c>
      <c r="F7" s="30"/>
      <c r="G7" s="37" t="s">
        <v>49</v>
      </c>
      <c r="H7" s="37"/>
      <c r="I7" s="30">
        <v>0</v>
      </c>
      <c r="J7" s="30">
        <f>I7+1</f>
        <v>1</v>
      </c>
      <c r="K7" s="30">
        <f t="shared" ref="K7:AC8" si="0">J7+1</f>
        <v>2</v>
      </c>
      <c r="L7" s="30">
        <f t="shared" si="0"/>
        <v>3</v>
      </c>
      <c r="M7" s="30">
        <f t="shared" si="0"/>
        <v>4</v>
      </c>
      <c r="N7" s="30">
        <f t="shared" si="0"/>
        <v>5</v>
      </c>
      <c r="O7" s="30">
        <f t="shared" si="0"/>
        <v>6</v>
      </c>
      <c r="P7" s="30">
        <f t="shared" si="0"/>
        <v>7</v>
      </c>
      <c r="Q7" s="30">
        <f t="shared" si="0"/>
        <v>8</v>
      </c>
      <c r="R7" s="30">
        <f t="shared" si="0"/>
        <v>9</v>
      </c>
      <c r="S7" s="30">
        <f t="shared" si="0"/>
        <v>10</v>
      </c>
      <c r="T7" s="30">
        <f t="shared" si="0"/>
        <v>11</v>
      </c>
      <c r="U7" s="30">
        <f t="shared" si="0"/>
        <v>12</v>
      </c>
      <c r="V7" s="30">
        <f t="shared" si="0"/>
        <v>13</v>
      </c>
      <c r="W7" s="30">
        <f t="shared" si="0"/>
        <v>14</v>
      </c>
      <c r="X7" s="30">
        <f t="shared" si="0"/>
        <v>15</v>
      </c>
      <c r="Y7" s="30">
        <f t="shared" si="0"/>
        <v>16</v>
      </c>
      <c r="Z7" s="30">
        <f t="shared" si="0"/>
        <v>17</v>
      </c>
      <c r="AA7" s="30">
        <f t="shared" si="0"/>
        <v>18</v>
      </c>
      <c r="AB7" s="30">
        <f t="shared" si="0"/>
        <v>19</v>
      </c>
      <c r="AC7" s="31">
        <f t="shared" si="0"/>
        <v>20</v>
      </c>
      <c r="AD7"/>
      <c r="AE7"/>
      <c r="AF7"/>
      <c r="AG7"/>
      <c r="AH7"/>
      <c r="AI7"/>
    </row>
    <row r="8" spans="1:35" s="6" customFormat="1" ht="15" customHeight="1" x14ac:dyDescent="0.25">
      <c r="B8" s="32"/>
      <c r="C8" s="33"/>
      <c r="D8" s="33"/>
      <c r="E8" s="45"/>
      <c r="F8" s="33"/>
      <c r="G8" s="33"/>
      <c r="H8" s="33"/>
      <c r="I8" s="33">
        <v>2024</v>
      </c>
      <c r="J8" s="33">
        <f>I8+1</f>
        <v>2025</v>
      </c>
      <c r="K8" s="33">
        <f t="shared" si="0"/>
        <v>2026</v>
      </c>
      <c r="L8" s="33">
        <f t="shared" si="0"/>
        <v>2027</v>
      </c>
      <c r="M8" s="33">
        <f t="shared" si="0"/>
        <v>2028</v>
      </c>
      <c r="N8" s="33">
        <f t="shared" si="0"/>
        <v>2029</v>
      </c>
      <c r="O8" s="33">
        <f t="shared" si="0"/>
        <v>2030</v>
      </c>
      <c r="P8" s="33">
        <f t="shared" si="0"/>
        <v>2031</v>
      </c>
      <c r="Q8" s="33">
        <f t="shared" si="0"/>
        <v>2032</v>
      </c>
      <c r="R8" s="33">
        <f t="shared" si="0"/>
        <v>2033</v>
      </c>
      <c r="S8" s="33">
        <f t="shared" si="0"/>
        <v>2034</v>
      </c>
      <c r="T8" s="33">
        <f t="shared" si="0"/>
        <v>2035</v>
      </c>
      <c r="U8" s="33">
        <f t="shared" si="0"/>
        <v>2036</v>
      </c>
      <c r="V8" s="33">
        <f t="shared" si="0"/>
        <v>2037</v>
      </c>
      <c r="W8" s="33">
        <f t="shared" si="0"/>
        <v>2038</v>
      </c>
      <c r="X8" s="33">
        <f t="shared" si="0"/>
        <v>2039</v>
      </c>
      <c r="Y8" s="33">
        <f t="shared" si="0"/>
        <v>2040</v>
      </c>
      <c r="Z8" s="33">
        <f t="shared" si="0"/>
        <v>2041</v>
      </c>
      <c r="AA8" s="33">
        <f t="shared" si="0"/>
        <v>2042</v>
      </c>
      <c r="AB8" s="33">
        <f t="shared" si="0"/>
        <v>2043</v>
      </c>
      <c r="AC8" s="35">
        <f t="shared" si="0"/>
        <v>2044</v>
      </c>
      <c r="AD8"/>
      <c r="AE8"/>
      <c r="AF8"/>
      <c r="AG8"/>
      <c r="AH8"/>
      <c r="AI8"/>
    </row>
    <row r="10" spans="1:35" x14ac:dyDescent="0.25">
      <c r="B10" t="s">
        <v>75</v>
      </c>
      <c r="E10" t="s">
        <v>82</v>
      </c>
      <c r="J10" s="85">
        <v>10000</v>
      </c>
      <c r="K10" s="66">
        <f>J10</f>
        <v>10000</v>
      </c>
      <c r="L10" s="66">
        <f t="shared" ref="L10:AC10" si="1">K10</f>
        <v>10000</v>
      </c>
      <c r="M10" s="66">
        <f t="shared" si="1"/>
        <v>10000</v>
      </c>
      <c r="N10" s="66">
        <f t="shared" si="1"/>
        <v>10000</v>
      </c>
      <c r="O10" s="66">
        <f t="shared" si="1"/>
        <v>10000</v>
      </c>
      <c r="P10" s="66">
        <f t="shared" si="1"/>
        <v>10000</v>
      </c>
      <c r="Q10" s="66">
        <f t="shared" si="1"/>
        <v>10000</v>
      </c>
      <c r="R10" s="66">
        <f t="shared" si="1"/>
        <v>10000</v>
      </c>
      <c r="S10" s="66">
        <f t="shared" si="1"/>
        <v>10000</v>
      </c>
      <c r="T10" s="66">
        <f t="shared" si="1"/>
        <v>10000</v>
      </c>
      <c r="U10" s="66">
        <f t="shared" si="1"/>
        <v>10000</v>
      </c>
      <c r="V10" s="66">
        <f t="shared" si="1"/>
        <v>10000</v>
      </c>
      <c r="W10" s="66">
        <f t="shared" si="1"/>
        <v>10000</v>
      </c>
      <c r="X10" s="66">
        <f t="shared" si="1"/>
        <v>10000</v>
      </c>
      <c r="Y10" s="66">
        <f t="shared" si="1"/>
        <v>10000</v>
      </c>
      <c r="Z10" s="66">
        <f t="shared" si="1"/>
        <v>10000</v>
      </c>
      <c r="AA10" s="66">
        <f t="shared" si="1"/>
        <v>10000</v>
      </c>
      <c r="AB10" s="66">
        <f t="shared" si="1"/>
        <v>10000</v>
      </c>
      <c r="AC10" s="66">
        <f t="shared" si="1"/>
        <v>10000</v>
      </c>
    </row>
    <row r="11" spans="1:35" x14ac:dyDescent="0.25">
      <c r="B11" t="s">
        <v>76</v>
      </c>
      <c r="E11" t="s">
        <v>83</v>
      </c>
      <c r="J11" s="86">
        <v>0.15</v>
      </c>
      <c r="K11" s="1">
        <f>J11</f>
        <v>0.15</v>
      </c>
      <c r="L11" s="1">
        <f t="shared" ref="L11:AC11" si="2">K11</f>
        <v>0.15</v>
      </c>
      <c r="M11" s="1">
        <f t="shared" si="2"/>
        <v>0.15</v>
      </c>
      <c r="N11" s="1">
        <f t="shared" si="2"/>
        <v>0.15</v>
      </c>
      <c r="O11" s="1">
        <f t="shared" si="2"/>
        <v>0.15</v>
      </c>
      <c r="P11" s="1">
        <f t="shared" si="2"/>
        <v>0.15</v>
      </c>
      <c r="Q11" s="1">
        <f t="shared" si="2"/>
        <v>0.15</v>
      </c>
      <c r="R11" s="1">
        <f t="shared" si="2"/>
        <v>0.15</v>
      </c>
      <c r="S11" s="1">
        <f t="shared" si="2"/>
        <v>0.15</v>
      </c>
      <c r="T11" s="1">
        <f t="shared" si="2"/>
        <v>0.15</v>
      </c>
      <c r="U11" s="1">
        <f t="shared" si="2"/>
        <v>0.15</v>
      </c>
      <c r="V11" s="1">
        <f t="shared" si="2"/>
        <v>0.15</v>
      </c>
      <c r="W11" s="1">
        <f t="shared" si="2"/>
        <v>0.15</v>
      </c>
      <c r="X11" s="1">
        <f t="shared" si="2"/>
        <v>0.15</v>
      </c>
      <c r="Y11" s="1">
        <f t="shared" si="2"/>
        <v>0.15</v>
      </c>
      <c r="Z11" s="1">
        <f t="shared" si="2"/>
        <v>0.15</v>
      </c>
      <c r="AA11" s="1">
        <f t="shared" si="2"/>
        <v>0.15</v>
      </c>
      <c r="AB11" s="1">
        <f t="shared" si="2"/>
        <v>0.15</v>
      </c>
      <c r="AC11" s="1">
        <f t="shared" si="2"/>
        <v>0.15</v>
      </c>
    </row>
    <row r="12" spans="1:35" x14ac:dyDescent="0.25">
      <c r="B12" t="s">
        <v>76</v>
      </c>
      <c r="C12" s="1"/>
      <c r="E12" t="s">
        <v>82</v>
      </c>
      <c r="J12" s="66">
        <f>J13-J10</f>
        <v>1764.7058823529424</v>
      </c>
      <c r="K12" s="66">
        <f>K13-K10</f>
        <v>1764.7058823529424</v>
      </c>
      <c r="L12" s="66">
        <f t="shared" ref="L12:AC12" si="3">L13-L10</f>
        <v>1764.7058823529424</v>
      </c>
      <c r="M12" s="66">
        <f t="shared" si="3"/>
        <v>1764.7058823529424</v>
      </c>
      <c r="N12" s="66">
        <f t="shared" si="3"/>
        <v>1764.7058823529424</v>
      </c>
      <c r="O12" s="66">
        <f t="shared" si="3"/>
        <v>1764.7058823529424</v>
      </c>
      <c r="P12" s="66">
        <f t="shared" si="3"/>
        <v>1764.7058823529424</v>
      </c>
      <c r="Q12" s="66">
        <f t="shared" si="3"/>
        <v>1764.7058823529424</v>
      </c>
      <c r="R12" s="66">
        <f t="shared" si="3"/>
        <v>1764.7058823529424</v>
      </c>
      <c r="S12" s="66">
        <f t="shared" si="3"/>
        <v>1764.7058823529424</v>
      </c>
      <c r="T12" s="66">
        <f t="shared" si="3"/>
        <v>1764.7058823529424</v>
      </c>
      <c r="U12" s="66">
        <f t="shared" si="3"/>
        <v>1764.7058823529424</v>
      </c>
      <c r="V12" s="66">
        <f t="shared" si="3"/>
        <v>1764.7058823529424</v>
      </c>
      <c r="W12" s="66">
        <f t="shared" si="3"/>
        <v>1764.7058823529424</v>
      </c>
      <c r="X12" s="66">
        <f t="shared" si="3"/>
        <v>1764.7058823529424</v>
      </c>
      <c r="Y12" s="66">
        <f t="shared" si="3"/>
        <v>1764.7058823529424</v>
      </c>
      <c r="Z12" s="66">
        <f t="shared" si="3"/>
        <v>1764.7058823529424</v>
      </c>
      <c r="AA12" s="66">
        <f t="shared" si="3"/>
        <v>1764.7058823529424</v>
      </c>
      <c r="AB12" s="66">
        <f t="shared" si="3"/>
        <v>1764.7058823529424</v>
      </c>
      <c r="AC12" s="66">
        <f t="shared" si="3"/>
        <v>1764.7058823529424</v>
      </c>
    </row>
    <row r="13" spans="1:35" x14ac:dyDescent="0.25">
      <c r="B13" t="s">
        <v>77</v>
      </c>
      <c r="E13" t="s">
        <v>82</v>
      </c>
      <c r="J13" s="66">
        <f t="shared" ref="J13:AC13" si="4">J$10/(1-J$11)</f>
        <v>11764.705882352942</v>
      </c>
      <c r="K13" s="66">
        <f t="shared" si="4"/>
        <v>11764.705882352942</v>
      </c>
      <c r="L13" s="66">
        <f t="shared" si="4"/>
        <v>11764.705882352942</v>
      </c>
      <c r="M13" s="66">
        <f t="shared" si="4"/>
        <v>11764.705882352942</v>
      </c>
      <c r="N13" s="66">
        <f t="shared" si="4"/>
        <v>11764.705882352942</v>
      </c>
      <c r="O13" s="66">
        <f t="shared" si="4"/>
        <v>11764.705882352942</v>
      </c>
      <c r="P13" s="66">
        <f t="shared" si="4"/>
        <v>11764.705882352942</v>
      </c>
      <c r="Q13" s="66">
        <f t="shared" si="4"/>
        <v>11764.705882352942</v>
      </c>
      <c r="R13" s="66">
        <f t="shared" si="4"/>
        <v>11764.705882352942</v>
      </c>
      <c r="S13" s="66">
        <f t="shared" si="4"/>
        <v>11764.705882352942</v>
      </c>
      <c r="T13" s="66">
        <f t="shared" si="4"/>
        <v>11764.705882352942</v>
      </c>
      <c r="U13" s="66">
        <f t="shared" si="4"/>
        <v>11764.705882352942</v>
      </c>
      <c r="V13" s="66">
        <f t="shared" si="4"/>
        <v>11764.705882352942</v>
      </c>
      <c r="W13" s="66">
        <f t="shared" si="4"/>
        <v>11764.705882352942</v>
      </c>
      <c r="X13" s="66">
        <f t="shared" si="4"/>
        <v>11764.705882352942</v>
      </c>
      <c r="Y13" s="66">
        <f t="shared" si="4"/>
        <v>11764.705882352942</v>
      </c>
      <c r="Z13" s="66">
        <f t="shared" si="4"/>
        <v>11764.705882352942</v>
      </c>
      <c r="AA13" s="66">
        <f t="shared" si="4"/>
        <v>11764.705882352942</v>
      </c>
      <c r="AB13" s="66">
        <f t="shared" si="4"/>
        <v>11764.705882352942</v>
      </c>
      <c r="AC13" s="66">
        <f t="shared" si="4"/>
        <v>11764.705882352942</v>
      </c>
    </row>
    <row r="15" spans="1:35" x14ac:dyDescent="0.25">
      <c r="B15" t="s">
        <v>78</v>
      </c>
      <c r="E15" t="s">
        <v>83</v>
      </c>
      <c r="J15" s="1">
        <f>J16+J17+J18+J19</f>
        <v>1</v>
      </c>
      <c r="K15" s="1">
        <f>K16+K17+K18+K19</f>
        <v>1</v>
      </c>
      <c r="L15" s="1">
        <f t="shared" ref="L15:AC15" si="5">L16+L17+L18+L19</f>
        <v>1</v>
      </c>
      <c r="M15" s="1">
        <f t="shared" si="5"/>
        <v>1</v>
      </c>
      <c r="N15" s="1">
        <f t="shared" si="5"/>
        <v>1</v>
      </c>
      <c r="O15" s="1">
        <f t="shared" si="5"/>
        <v>1</v>
      </c>
      <c r="P15" s="1">
        <f t="shared" si="5"/>
        <v>1</v>
      </c>
      <c r="Q15" s="1">
        <f t="shared" si="5"/>
        <v>1</v>
      </c>
      <c r="R15" s="1">
        <f t="shared" si="5"/>
        <v>1</v>
      </c>
      <c r="S15" s="1">
        <f t="shared" si="5"/>
        <v>1</v>
      </c>
      <c r="T15" s="1">
        <f t="shared" si="5"/>
        <v>1</v>
      </c>
      <c r="U15" s="1">
        <f t="shared" si="5"/>
        <v>1</v>
      </c>
      <c r="V15" s="1">
        <f t="shared" si="5"/>
        <v>1</v>
      </c>
      <c r="W15" s="1">
        <f t="shared" si="5"/>
        <v>1</v>
      </c>
      <c r="X15" s="1">
        <f t="shared" si="5"/>
        <v>1</v>
      </c>
      <c r="Y15" s="1">
        <f t="shared" si="5"/>
        <v>1</v>
      </c>
      <c r="Z15" s="1">
        <f t="shared" si="5"/>
        <v>1</v>
      </c>
      <c r="AA15" s="1">
        <f t="shared" si="5"/>
        <v>1</v>
      </c>
      <c r="AB15" s="1">
        <f t="shared" si="5"/>
        <v>1</v>
      </c>
      <c r="AC15" s="1">
        <f t="shared" si="5"/>
        <v>1</v>
      </c>
    </row>
    <row r="16" spans="1:35" x14ac:dyDescent="0.25">
      <c r="A16" s="10">
        <v>1</v>
      </c>
      <c r="B16" s="13" t="s">
        <v>5</v>
      </c>
      <c r="E16" t="s">
        <v>83</v>
      </c>
      <c r="J16" s="84">
        <v>0</v>
      </c>
      <c r="K16" s="1">
        <f>J16</f>
        <v>0</v>
      </c>
      <c r="L16" s="1">
        <f t="shared" ref="L16:AC16" si="6">K16</f>
        <v>0</v>
      </c>
      <c r="M16" s="1">
        <f t="shared" si="6"/>
        <v>0</v>
      </c>
      <c r="N16" s="1">
        <f t="shared" si="6"/>
        <v>0</v>
      </c>
      <c r="O16" s="1">
        <f t="shared" si="6"/>
        <v>0</v>
      </c>
      <c r="P16" s="1">
        <f t="shared" si="6"/>
        <v>0</v>
      </c>
      <c r="Q16" s="1">
        <f t="shared" si="6"/>
        <v>0</v>
      </c>
      <c r="R16" s="1">
        <f t="shared" si="6"/>
        <v>0</v>
      </c>
      <c r="S16" s="1">
        <f t="shared" si="6"/>
        <v>0</v>
      </c>
      <c r="T16" s="1">
        <f t="shared" si="6"/>
        <v>0</v>
      </c>
      <c r="U16" s="1">
        <f t="shared" si="6"/>
        <v>0</v>
      </c>
      <c r="V16" s="1">
        <f t="shared" si="6"/>
        <v>0</v>
      </c>
      <c r="W16" s="1">
        <f t="shared" si="6"/>
        <v>0</v>
      </c>
      <c r="X16" s="1">
        <f t="shared" si="6"/>
        <v>0</v>
      </c>
      <c r="Y16" s="1">
        <f t="shared" si="6"/>
        <v>0</v>
      </c>
      <c r="Z16" s="1">
        <f t="shared" si="6"/>
        <v>0</v>
      </c>
      <c r="AA16" s="1">
        <f t="shared" si="6"/>
        <v>0</v>
      </c>
      <c r="AB16" s="1">
        <f t="shared" si="6"/>
        <v>0</v>
      </c>
      <c r="AC16" s="1">
        <f t="shared" si="6"/>
        <v>0</v>
      </c>
    </row>
    <row r="17" spans="1:29" x14ac:dyDescent="0.25">
      <c r="A17" s="10">
        <v>2</v>
      </c>
      <c r="B17" s="13" t="s">
        <v>6</v>
      </c>
      <c r="E17" t="s">
        <v>83</v>
      </c>
      <c r="J17" s="84">
        <v>0</v>
      </c>
      <c r="K17" s="1">
        <f>J17</f>
        <v>0</v>
      </c>
      <c r="L17" s="1">
        <f t="shared" ref="L17:AC17" si="7">K17</f>
        <v>0</v>
      </c>
      <c r="M17" s="1">
        <f t="shared" si="7"/>
        <v>0</v>
      </c>
      <c r="N17" s="1">
        <f t="shared" si="7"/>
        <v>0</v>
      </c>
      <c r="O17" s="1">
        <f t="shared" si="7"/>
        <v>0</v>
      </c>
      <c r="P17" s="1">
        <f t="shared" si="7"/>
        <v>0</v>
      </c>
      <c r="Q17" s="1">
        <f t="shared" si="7"/>
        <v>0</v>
      </c>
      <c r="R17" s="1">
        <f t="shared" si="7"/>
        <v>0</v>
      </c>
      <c r="S17" s="1">
        <f t="shared" si="7"/>
        <v>0</v>
      </c>
      <c r="T17" s="1">
        <f t="shared" si="7"/>
        <v>0</v>
      </c>
      <c r="U17" s="1">
        <f t="shared" si="7"/>
        <v>0</v>
      </c>
      <c r="V17" s="1">
        <f t="shared" si="7"/>
        <v>0</v>
      </c>
      <c r="W17" s="1">
        <f t="shared" si="7"/>
        <v>0</v>
      </c>
      <c r="X17" s="1">
        <f t="shared" si="7"/>
        <v>0</v>
      </c>
      <c r="Y17" s="1">
        <f t="shared" si="7"/>
        <v>0</v>
      </c>
      <c r="Z17" s="1">
        <f t="shared" si="7"/>
        <v>0</v>
      </c>
      <c r="AA17" s="1">
        <f t="shared" si="7"/>
        <v>0</v>
      </c>
      <c r="AB17" s="1">
        <f t="shared" si="7"/>
        <v>0</v>
      </c>
      <c r="AC17" s="1">
        <f t="shared" si="7"/>
        <v>0</v>
      </c>
    </row>
    <row r="18" spans="1:29" x14ac:dyDescent="0.25">
      <c r="A18" s="10">
        <v>3</v>
      </c>
      <c r="B18" s="13" t="s">
        <v>4</v>
      </c>
      <c r="E18" t="s">
        <v>83</v>
      </c>
      <c r="J18" s="84">
        <v>0</v>
      </c>
      <c r="K18" s="1">
        <f>J18</f>
        <v>0</v>
      </c>
      <c r="L18" s="1">
        <f t="shared" ref="L18:AC18" si="8">K18</f>
        <v>0</v>
      </c>
      <c r="M18" s="1">
        <f t="shared" si="8"/>
        <v>0</v>
      </c>
      <c r="N18" s="1">
        <f t="shared" si="8"/>
        <v>0</v>
      </c>
      <c r="O18" s="1">
        <f t="shared" si="8"/>
        <v>0</v>
      </c>
      <c r="P18" s="1">
        <f t="shared" si="8"/>
        <v>0</v>
      </c>
      <c r="Q18" s="1">
        <f t="shared" si="8"/>
        <v>0</v>
      </c>
      <c r="R18" s="1">
        <f t="shared" si="8"/>
        <v>0</v>
      </c>
      <c r="S18" s="1">
        <f t="shared" si="8"/>
        <v>0</v>
      </c>
      <c r="T18" s="1">
        <f t="shared" si="8"/>
        <v>0</v>
      </c>
      <c r="U18" s="1">
        <f t="shared" si="8"/>
        <v>0</v>
      </c>
      <c r="V18" s="1">
        <f t="shared" si="8"/>
        <v>0</v>
      </c>
      <c r="W18" s="1">
        <f t="shared" si="8"/>
        <v>0</v>
      </c>
      <c r="X18" s="1">
        <f t="shared" si="8"/>
        <v>0</v>
      </c>
      <c r="Y18" s="1">
        <f t="shared" si="8"/>
        <v>0</v>
      </c>
      <c r="Z18" s="1">
        <f t="shared" si="8"/>
        <v>0</v>
      </c>
      <c r="AA18" s="1">
        <f t="shared" si="8"/>
        <v>0</v>
      </c>
      <c r="AB18" s="1">
        <f t="shared" si="8"/>
        <v>0</v>
      </c>
      <c r="AC18" s="1">
        <f t="shared" si="8"/>
        <v>0</v>
      </c>
    </row>
    <row r="19" spans="1:29" x14ac:dyDescent="0.25">
      <c r="A19" s="10">
        <v>4</v>
      </c>
      <c r="B19" s="13" t="s">
        <v>7</v>
      </c>
      <c r="E19" t="s">
        <v>83</v>
      </c>
      <c r="J19" s="62">
        <f>1-J16-J17-J18</f>
        <v>1</v>
      </c>
      <c r="K19" s="62">
        <f>1-K16-K17-K18</f>
        <v>1</v>
      </c>
      <c r="L19" s="62">
        <f t="shared" ref="L19:AC19" si="9">1-L16-L17-L18</f>
        <v>1</v>
      </c>
      <c r="M19" s="62">
        <f t="shared" si="9"/>
        <v>1</v>
      </c>
      <c r="N19" s="62">
        <f t="shared" si="9"/>
        <v>1</v>
      </c>
      <c r="O19" s="62">
        <f t="shared" si="9"/>
        <v>1</v>
      </c>
      <c r="P19" s="62">
        <f t="shared" si="9"/>
        <v>1</v>
      </c>
      <c r="Q19" s="62">
        <f t="shared" si="9"/>
        <v>1</v>
      </c>
      <c r="R19" s="62">
        <f t="shared" si="9"/>
        <v>1</v>
      </c>
      <c r="S19" s="62">
        <f t="shared" si="9"/>
        <v>1</v>
      </c>
      <c r="T19" s="62">
        <f t="shared" si="9"/>
        <v>1</v>
      </c>
      <c r="U19" s="62">
        <f t="shared" si="9"/>
        <v>1</v>
      </c>
      <c r="V19" s="62">
        <f t="shared" si="9"/>
        <v>1</v>
      </c>
      <c r="W19" s="62">
        <f t="shared" si="9"/>
        <v>1</v>
      </c>
      <c r="X19" s="62">
        <f t="shared" si="9"/>
        <v>1</v>
      </c>
      <c r="Y19" s="62">
        <f t="shared" si="9"/>
        <v>1</v>
      </c>
      <c r="Z19" s="62">
        <f t="shared" si="9"/>
        <v>1</v>
      </c>
      <c r="AA19" s="62">
        <f t="shared" si="9"/>
        <v>1</v>
      </c>
      <c r="AB19" s="62">
        <f t="shared" si="9"/>
        <v>1</v>
      </c>
      <c r="AC19" s="62">
        <f t="shared" si="9"/>
        <v>1</v>
      </c>
    </row>
    <row r="21" spans="1:29" x14ac:dyDescent="0.25">
      <c r="B21" t="s">
        <v>80</v>
      </c>
      <c r="E21" t="s">
        <v>48</v>
      </c>
      <c r="J21" s="66">
        <f>SUMPRODUCT(J16:J19,J22:J25)</f>
        <v>2067.3282837102038</v>
      </c>
      <c r="K21" s="66">
        <f t="shared" ref="K21:AC21" si="10">SUMPRODUCT(K16:K19,K22:K25)</f>
        <v>2142.3675005469386</v>
      </c>
      <c r="L21" s="66">
        <f t="shared" si="10"/>
        <v>2219.8638000897959</v>
      </c>
      <c r="M21" s="66">
        <f t="shared" si="10"/>
        <v>2298.0775785877545</v>
      </c>
      <c r="N21" s="66">
        <f t="shared" si="10"/>
        <v>2377.0025331387756</v>
      </c>
      <c r="O21" s="66">
        <f t="shared" si="10"/>
        <v>2457.5056149224488</v>
      </c>
      <c r="P21" s="66">
        <f t="shared" si="10"/>
        <v>2537.8388163183677</v>
      </c>
      <c r="Q21" s="66">
        <f t="shared" si="10"/>
        <v>2621.3567834571427</v>
      </c>
      <c r="R21" s="66">
        <f t="shared" si="10"/>
        <v>2705.5778235346938</v>
      </c>
      <c r="S21" s="66">
        <f t="shared" si="10"/>
        <v>4839.5188392938771</v>
      </c>
      <c r="T21" s="66">
        <f t="shared" si="10"/>
        <v>4902.9848609102037</v>
      </c>
      <c r="U21" s="66">
        <f t="shared" si="10"/>
        <v>4971.2116745346939</v>
      </c>
      <c r="V21" s="66">
        <f t="shared" si="10"/>
        <v>5044.1971791999995</v>
      </c>
      <c r="W21" s="66">
        <f t="shared" si="10"/>
        <v>5120.3572455265303</v>
      </c>
      <c r="X21" s="66">
        <f t="shared" si="10"/>
        <v>5201.2760028938774</v>
      </c>
      <c r="Y21" s="66">
        <f t="shared" si="10"/>
        <v>5286.9555522693872</v>
      </c>
      <c r="Z21" s="66">
        <f t="shared" si="10"/>
        <v>5378.9800230326528</v>
      </c>
      <c r="AA21" s="66">
        <f t="shared" si="10"/>
        <v>5475.765285804081</v>
      </c>
      <c r="AB21" s="66">
        <f t="shared" si="10"/>
        <v>5578.8975709306123</v>
      </c>
      <c r="AC21" s="66">
        <f t="shared" si="10"/>
        <v>5688.3768784122449</v>
      </c>
    </row>
    <row r="22" spans="1:29" x14ac:dyDescent="0.25">
      <c r="A22" s="10">
        <v>1</v>
      </c>
      <c r="B22" s="13" t="s">
        <v>5</v>
      </c>
      <c r="E22" t="s">
        <v>48</v>
      </c>
      <c r="I22" s="66"/>
      <c r="J22" s="66">
        <f>Basis!J105</f>
        <v>670.70305036285288</v>
      </c>
      <c r="K22" s="66">
        <f>Basis!K105</f>
        <v>718.60858220490582</v>
      </c>
      <c r="L22" s="66">
        <f>Basis!L105</f>
        <v>789.89345022629527</v>
      </c>
      <c r="M22" s="66">
        <f>Basis!M105</f>
        <v>863.89595870653727</v>
      </c>
      <c r="N22" s="66">
        <f>Basis!N105</f>
        <v>996.37874796576125</v>
      </c>
      <c r="O22" s="66">
        <f>Basis!O105</f>
        <v>1170.6647826838848</v>
      </c>
      <c r="P22" s="66">
        <f>Basis!P105</f>
        <v>1180.6303937997586</v>
      </c>
      <c r="Q22" s="66">
        <f>Basis!Q105</f>
        <v>1194.0147683142425</v>
      </c>
      <c r="R22" s="66">
        <f>Basis!R105</f>
        <v>1203.9400248485163</v>
      </c>
      <c r="S22" s="66">
        <f>Basis!S105</f>
        <v>1213.8492226334004</v>
      </c>
      <c r="T22" s="66">
        <f>Basis!T105</f>
        <v>1223.7341245860739</v>
      </c>
      <c r="U22" s="66">
        <f>Basis!U105</f>
        <v>1233.5887572630427</v>
      </c>
      <c r="V22" s="66">
        <f>Basis!V105</f>
        <v>1243.4273445486426</v>
      </c>
      <c r="W22" s="66">
        <f>Basis!W105</f>
        <v>1253.2315373381161</v>
      </c>
      <c r="X22" s="66">
        <f>Basis!X105</f>
        <v>1263.0196847362215</v>
      </c>
      <c r="Y22" s="66">
        <f>Basis!Y105</f>
        <v>1276.1880891744111</v>
      </c>
      <c r="Z22" s="66">
        <f>Basis!Z105</f>
        <v>1275.6029944942848</v>
      </c>
      <c r="AA22" s="66">
        <f>Basis!AA105</f>
        <v>1274.9876305384532</v>
      </c>
      <c r="AB22" s="66">
        <f>Basis!AB105</f>
        <v>1274.3319120010217</v>
      </c>
      <c r="AC22" s="66">
        <f>Basis!AC105</f>
        <v>1273.6358388819901</v>
      </c>
    </row>
    <row r="23" spans="1:29" x14ac:dyDescent="0.25">
      <c r="A23" s="10">
        <v>2</v>
      </c>
      <c r="B23" s="13" t="s">
        <v>6</v>
      </c>
      <c r="E23" t="s">
        <v>48</v>
      </c>
      <c r="I23" s="66"/>
      <c r="J23" s="66">
        <f>Basis!J121</f>
        <v>1491.7344721000002</v>
      </c>
      <c r="K23" s="66">
        <f>Basis!K121</f>
        <v>1463.9062767882353</v>
      </c>
      <c r="L23" s="66">
        <f>Basis!L121</f>
        <v>1419.9935092588235</v>
      </c>
      <c r="M23" s="66">
        <f>Basis!M121</f>
        <v>1373.7986084647059</v>
      </c>
      <c r="N23" s="66">
        <f>Basis!N121</f>
        <v>1285.5829394044119</v>
      </c>
      <c r="O23" s="66">
        <f>Basis!O121</f>
        <v>1169.3542630058826</v>
      </c>
      <c r="P23" s="66">
        <f>Basis!P121</f>
        <v>1169.9359528411767</v>
      </c>
      <c r="Q23" s="66">
        <f>Basis!Q121</f>
        <v>1170.5540133352945</v>
      </c>
      <c r="R23" s="66">
        <f>Basis!R121</f>
        <v>1171.2084204176474</v>
      </c>
      <c r="S23" s="66">
        <f>Basis!S121</f>
        <v>1171.9173714529416</v>
      </c>
      <c r="T23" s="66">
        <f>Basis!T121</f>
        <v>1172.6444957823533</v>
      </c>
      <c r="U23" s="66">
        <f>Basis!U121</f>
        <v>1173.4261640647062</v>
      </c>
      <c r="V23" s="66">
        <f>Basis!V121</f>
        <v>1174.262352229412</v>
      </c>
      <c r="W23" s="66">
        <f>Basis!W121</f>
        <v>1175.1349110529413</v>
      </c>
      <c r="X23" s="66">
        <f>Basis!X121</f>
        <v>1176.0619897588238</v>
      </c>
      <c r="Y23" s="66">
        <f>Basis!Y121</f>
        <v>1177.0436124176474</v>
      </c>
      <c r="Z23" s="66">
        <f>Basis!Z121</f>
        <v>1178.0979282529415</v>
      </c>
      <c r="AA23" s="66">
        <f>Basis!AA121</f>
        <v>1179.2067880411767</v>
      </c>
      <c r="AB23" s="66">
        <f>Basis!AB121</f>
        <v>1180.3883650764708</v>
      </c>
      <c r="AC23" s="66">
        <f>Basis!AC121</f>
        <v>1181.6426593588237</v>
      </c>
    </row>
    <row r="24" spans="1:29" x14ac:dyDescent="0.25">
      <c r="A24" s="10">
        <v>3</v>
      </c>
      <c r="B24" s="13" t="s">
        <v>4</v>
      </c>
      <c r="E24" t="s">
        <v>48</v>
      </c>
      <c r="I24" s="66"/>
      <c r="J24" s="66">
        <f>Basis!J137</f>
        <v>752.94612487380016</v>
      </c>
      <c r="K24" s="66">
        <f>Basis!K137</f>
        <v>734.80952798360011</v>
      </c>
      <c r="L24" s="66">
        <f>Basis!L137</f>
        <v>705.3241483516</v>
      </c>
      <c r="M24" s="66">
        <f>Basis!M137</f>
        <v>674.52309569260024</v>
      </c>
      <c r="N24" s="66">
        <f>Basis!N137</f>
        <v>615.32853897575012</v>
      </c>
      <c r="O24" s="66">
        <f>Basis!O137</f>
        <v>535.84206401740016</v>
      </c>
      <c r="P24" s="66">
        <f>Basis!P137</f>
        <v>536.17828074220006</v>
      </c>
      <c r="Q24" s="66">
        <f>Basis!Q137</f>
        <v>536.53551970780006</v>
      </c>
      <c r="R24" s="66">
        <f>Basis!R137</f>
        <v>536.91376700140006</v>
      </c>
      <c r="S24" s="66">
        <f>Basis!S137</f>
        <v>537.32354069980011</v>
      </c>
      <c r="T24" s="66">
        <f>Basis!T137</f>
        <v>537.74381856220009</v>
      </c>
      <c r="U24" s="66">
        <f>Basis!U137</f>
        <v>538.19562282940012</v>
      </c>
      <c r="V24" s="66">
        <f>Basis!V137</f>
        <v>538.67893958860009</v>
      </c>
      <c r="W24" s="66">
        <f>Basis!W137</f>
        <v>539.18327858860016</v>
      </c>
      <c r="X24" s="66">
        <f>Basis!X137</f>
        <v>539.71913008060017</v>
      </c>
      <c r="Y24" s="66">
        <f>Basis!Y137</f>
        <v>540.28650797740011</v>
      </c>
      <c r="Z24" s="66">
        <f>Basis!Z137</f>
        <v>540.89590253020015</v>
      </c>
      <c r="AA24" s="66">
        <f>Basis!AA137</f>
        <v>541.53682348780012</v>
      </c>
      <c r="AB24" s="66">
        <f>Basis!AB137</f>
        <v>542.21977501420008</v>
      </c>
      <c r="AC24" s="66">
        <f>Basis!AC137</f>
        <v>542.94475710940014</v>
      </c>
    </row>
    <row r="25" spans="1:29" x14ac:dyDescent="0.25">
      <c r="A25" s="10">
        <v>4</v>
      </c>
      <c r="B25" s="13" t="s">
        <v>7</v>
      </c>
      <c r="E25" t="s">
        <v>48</v>
      </c>
      <c r="I25" s="66"/>
      <c r="J25" s="66">
        <f>Basis!J153</f>
        <v>2067.3282837102038</v>
      </c>
      <c r="K25" s="66">
        <f>Basis!K153</f>
        <v>2142.3675005469386</v>
      </c>
      <c r="L25" s="66">
        <f>Basis!L153</f>
        <v>2219.8638000897959</v>
      </c>
      <c r="M25" s="66">
        <f>Basis!M153</f>
        <v>2298.0775785877545</v>
      </c>
      <c r="N25" s="66">
        <f>Basis!N153</f>
        <v>2377.0025331387756</v>
      </c>
      <c r="O25" s="66">
        <f>Basis!O153</f>
        <v>2457.5056149224488</v>
      </c>
      <c r="P25" s="66">
        <f>Basis!P153</f>
        <v>2537.8388163183677</v>
      </c>
      <c r="Q25" s="66">
        <f>Basis!Q153</f>
        <v>2621.3567834571427</v>
      </c>
      <c r="R25" s="66">
        <f>Basis!R153</f>
        <v>2705.5778235346938</v>
      </c>
      <c r="S25" s="66">
        <f>Basis!S153</f>
        <v>4839.5188392938771</v>
      </c>
      <c r="T25" s="66">
        <f>Basis!T153</f>
        <v>4902.9848609102037</v>
      </c>
      <c r="U25" s="66">
        <f>Basis!U153</f>
        <v>4971.2116745346939</v>
      </c>
      <c r="V25" s="66">
        <f>Basis!V153</f>
        <v>5044.1971791999995</v>
      </c>
      <c r="W25" s="66">
        <f>Basis!W153</f>
        <v>5120.3572455265303</v>
      </c>
      <c r="X25" s="66">
        <f>Basis!X153</f>
        <v>5201.2760028938774</v>
      </c>
      <c r="Y25" s="66">
        <f>Basis!Y153</f>
        <v>5286.9555522693872</v>
      </c>
      <c r="Z25" s="66">
        <f>Basis!Z153</f>
        <v>5378.9800230326528</v>
      </c>
      <c r="AA25" s="66">
        <f>Basis!AA153</f>
        <v>5475.765285804081</v>
      </c>
      <c r="AB25" s="66">
        <f>Basis!AB153</f>
        <v>5578.8975709306123</v>
      </c>
      <c r="AC25" s="66">
        <f>Basis!AC153</f>
        <v>5688.3768784122449</v>
      </c>
    </row>
    <row r="27" spans="1:29" x14ac:dyDescent="0.25">
      <c r="B27" t="s">
        <v>85</v>
      </c>
      <c r="E27" t="s">
        <v>48</v>
      </c>
      <c r="J27">
        <v>200</v>
      </c>
      <c r="K27">
        <f>J27</f>
        <v>200</v>
      </c>
      <c r="L27">
        <f t="shared" ref="L27:AC27" si="11">K27</f>
        <v>200</v>
      </c>
      <c r="M27">
        <f t="shared" si="11"/>
        <v>200</v>
      </c>
      <c r="N27">
        <f t="shared" si="11"/>
        <v>200</v>
      </c>
      <c r="O27">
        <f t="shared" si="11"/>
        <v>200</v>
      </c>
      <c r="P27">
        <f t="shared" si="11"/>
        <v>200</v>
      </c>
      <c r="Q27">
        <f t="shared" si="11"/>
        <v>200</v>
      </c>
      <c r="R27">
        <f t="shared" si="11"/>
        <v>200</v>
      </c>
      <c r="S27">
        <f t="shared" si="11"/>
        <v>200</v>
      </c>
      <c r="T27">
        <f t="shared" si="11"/>
        <v>200</v>
      </c>
      <c r="U27">
        <f t="shared" si="11"/>
        <v>200</v>
      </c>
      <c r="V27">
        <f t="shared" si="11"/>
        <v>200</v>
      </c>
      <c r="W27">
        <f t="shared" si="11"/>
        <v>200</v>
      </c>
      <c r="X27">
        <f t="shared" si="11"/>
        <v>200</v>
      </c>
      <c r="Y27">
        <f t="shared" si="11"/>
        <v>200</v>
      </c>
      <c r="Z27">
        <f t="shared" si="11"/>
        <v>200</v>
      </c>
      <c r="AA27">
        <f t="shared" si="11"/>
        <v>200</v>
      </c>
      <c r="AB27">
        <f t="shared" si="11"/>
        <v>200</v>
      </c>
      <c r="AC27">
        <f t="shared" si="11"/>
        <v>200</v>
      </c>
    </row>
    <row r="29" spans="1:29" x14ac:dyDescent="0.25">
      <c r="B29" t="s">
        <v>81</v>
      </c>
      <c r="E29" t="s">
        <v>57</v>
      </c>
      <c r="J29" s="67">
        <f>J21*J13/1000/1000</f>
        <v>24.321509220120046</v>
      </c>
      <c r="K29" s="67">
        <f t="shared" ref="K29:AC29" si="12">K21*K13/1000/1000</f>
        <v>25.204323535846338</v>
      </c>
      <c r="L29" s="67">
        <f t="shared" si="12"/>
        <v>26.116044706938776</v>
      </c>
      <c r="M29" s="67">
        <f t="shared" si="12"/>
        <v>27.036206806914763</v>
      </c>
      <c r="N29" s="67">
        <f t="shared" si="12"/>
        <v>27.964735683985602</v>
      </c>
      <c r="O29" s="67">
        <f t="shared" si="12"/>
        <v>28.911830763793517</v>
      </c>
      <c r="P29" s="67">
        <f t="shared" si="12"/>
        <v>29.856927250804329</v>
      </c>
      <c r="Q29" s="67">
        <f t="shared" si="12"/>
        <v>30.839491570084036</v>
      </c>
      <c r="R29" s="67">
        <f t="shared" si="12"/>
        <v>31.830327335702286</v>
      </c>
      <c r="S29" s="67">
        <f t="shared" si="12"/>
        <v>56.935515756398559</v>
      </c>
      <c r="T29" s="67">
        <f t="shared" si="12"/>
        <v>57.682174834237699</v>
      </c>
      <c r="U29" s="67">
        <f t="shared" si="12"/>
        <v>58.48484322981993</v>
      </c>
      <c r="V29" s="67">
        <f t="shared" si="12"/>
        <v>59.343496225882348</v>
      </c>
      <c r="W29" s="67">
        <f t="shared" si="12"/>
        <v>60.239497006194476</v>
      </c>
      <c r="X29" s="67">
        <f t="shared" si="12"/>
        <v>61.191482386986799</v>
      </c>
      <c r="Y29" s="67">
        <f t="shared" si="12"/>
        <v>62.199477085522211</v>
      </c>
      <c r="Z29" s="67">
        <f t="shared" si="12"/>
        <v>63.282117918031219</v>
      </c>
      <c r="AA29" s="67">
        <f t="shared" si="12"/>
        <v>64.420768068283309</v>
      </c>
      <c r="AB29" s="67">
        <f t="shared" si="12"/>
        <v>65.634089069771917</v>
      </c>
      <c r="AC29" s="67">
        <f t="shared" si="12"/>
        <v>66.922080922497003</v>
      </c>
    </row>
    <row r="30" spans="1:29" x14ac:dyDescent="0.25">
      <c r="B30" t="s">
        <v>84</v>
      </c>
      <c r="E30" t="s">
        <v>57</v>
      </c>
      <c r="J30" s="67">
        <f>J27*J13/1000/1000</f>
        <v>2.3529411764705883</v>
      </c>
      <c r="K30" s="67">
        <f t="shared" ref="K30:AC30" si="13">K27*K13/1000/1000</f>
        <v>2.3529411764705883</v>
      </c>
      <c r="L30" s="67">
        <f t="shared" si="13"/>
        <v>2.3529411764705883</v>
      </c>
      <c r="M30" s="67">
        <f t="shared" si="13"/>
        <v>2.3529411764705883</v>
      </c>
      <c r="N30" s="67">
        <f t="shared" si="13"/>
        <v>2.3529411764705883</v>
      </c>
      <c r="O30" s="67">
        <f t="shared" si="13"/>
        <v>2.3529411764705883</v>
      </c>
      <c r="P30" s="67">
        <f t="shared" si="13"/>
        <v>2.3529411764705883</v>
      </c>
      <c r="Q30" s="67">
        <f t="shared" si="13"/>
        <v>2.3529411764705883</v>
      </c>
      <c r="R30" s="67">
        <f t="shared" si="13"/>
        <v>2.3529411764705883</v>
      </c>
      <c r="S30" s="67">
        <f t="shared" si="13"/>
        <v>2.3529411764705883</v>
      </c>
      <c r="T30" s="67">
        <f t="shared" si="13"/>
        <v>2.3529411764705883</v>
      </c>
      <c r="U30" s="67">
        <f t="shared" si="13"/>
        <v>2.3529411764705883</v>
      </c>
      <c r="V30" s="67">
        <f t="shared" si="13"/>
        <v>2.3529411764705883</v>
      </c>
      <c r="W30" s="67">
        <f t="shared" si="13"/>
        <v>2.3529411764705883</v>
      </c>
      <c r="X30" s="67">
        <f t="shared" si="13"/>
        <v>2.3529411764705883</v>
      </c>
      <c r="Y30" s="67">
        <f t="shared" si="13"/>
        <v>2.3529411764705883</v>
      </c>
      <c r="Z30" s="67">
        <f t="shared" si="13"/>
        <v>2.3529411764705883</v>
      </c>
      <c r="AA30" s="67">
        <f t="shared" si="13"/>
        <v>2.3529411764705883</v>
      </c>
      <c r="AB30" s="67">
        <f t="shared" si="13"/>
        <v>2.3529411764705883</v>
      </c>
      <c r="AC30" s="67">
        <f t="shared" si="13"/>
        <v>2.3529411764705883</v>
      </c>
    </row>
    <row r="33" spans="1:35" ht="18.75" x14ac:dyDescent="0.3">
      <c r="B33" s="54" t="s">
        <v>3</v>
      </c>
    </row>
    <row r="34" spans="1:35" s="6" customFormat="1" ht="15" customHeight="1" x14ac:dyDescent="0.25">
      <c r="B34" s="29"/>
      <c r="C34" s="30"/>
      <c r="D34" s="30"/>
      <c r="E34" s="30" t="s">
        <v>32</v>
      </c>
      <c r="F34" s="30"/>
      <c r="G34" s="37"/>
      <c r="H34" s="37" t="s">
        <v>73</v>
      </c>
      <c r="I34" s="30">
        <v>0</v>
      </c>
      <c r="J34" s="30">
        <f>I34+1</f>
        <v>1</v>
      </c>
      <c r="K34" s="30">
        <f t="shared" ref="K34:AC34" si="14">J34+1</f>
        <v>2</v>
      </c>
      <c r="L34" s="30">
        <f t="shared" si="14"/>
        <v>3</v>
      </c>
      <c r="M34" s="30">
        <f t="shared" si="14"/>
        <v>4</v>
      </c>
      <c r="N34" s="30">
        <f t="shared" si="14"/>
        <v>5</v>
      </c>
      <c r="O34" s="30">
        <f t="shared" si="14"/>
        <v>6</v>
      </c>
      <c r="P34" s="30">
        <f t="shared" si="14"/>
        <v>7</v>
      </c>
      <c r="Q34" s="30">
        <f t="shared" si="14"/>
        <v>8</v>
      </c>
      <c r="R34" s="30">
        <f t="shared" si="14"/>
        <v>9</v>
      </c>
      <c r="S34" s="30">
        <f t="shared" si="14"/>
        <v>10</v>
      </c>
      <c r="T34" s="30">
        <f t="shared" si="14"/>
        <v>11</v>
      </c>
      <c r="U34" s="30">
        <f t="shared" si="14"/>
        <v>12</v>
      </c>
      <c r="V34" s="30">
        <f t="shared" si="14"/>
        <v>13</v>
      </c>
      <c r="W34" s="30">
        <f t="shared" si="14"/>
        <v>14</v>
      </c>
      <c r="X34" s="30">
        <f t="shared" si="14"/>
        <v>15</v>
      </c>
      <c r="Y34" s="30">
        <f t="shared" si="14"/>
        <v>16</v>
      </c>
      <c r="Z34" s="30">
        <f t="shared" si="14"/>
        <v>17</v>
      </c>
      <c r="AA34" s="30">
        <f t="shared" si="14"/>
        <v>18</v>
      </c>
      <c r="AB34" s="30">
        <f t="shared" si="14"/>
        <v>19</v>
      </c>
      <c r="AC34" s="31">
        <f t="shared" si="14"/>
        <v>20</v>
      </c>
      <c r="AD34"/>
      <c r="AE34"/>
      <c r="AF34"/>
      <c r="AG34"/>
      <c r="AH34"/>
      <c r="AI34"/>
    </row>
    <row r="35" spans="1:35" s="6" customFormat="1" ht="15" customHeight="1" x14ac:dyDescent="0.25">
      <c r="B35" s="32"/>
      <c r="C35" s="33"/>
      <c r="D35" s="33"/>
      <c r="E35" s="45"/>
      <c r="F35" s="33"/>
      <c r="G35" s="33"/>
      <c r="H35" s="33"/>
      <c r="I35" s="33">
        <v>2024</v>
      </c>
      <c r="J35" s="33">
        <f>I35+1</f>
        <v>2025</v>
      </c>
      <c r="K35" s="33">
        <f t="shared" ref="K35:AC35" si="15">J35+1</f>
        <v>2026</v>
      </c>
      <c r="L35" s="33">
        <f t="shared" si="15"/>
        <v>2027</v>
      </c>
      <c r="M35" s="33">
        <f t="shared" si="15"/>
        <v>2028</v>
      </c>
      <c r="N35" s="33">
        <f t="shared" si="15"/>
        <v>2029</v>
      </c>
      <c r="O35" s="33">
        <f t="shared" si="15"/>
        <v>2030</v>
      </c>
      <c r="P35" s="33">
        <f t="shared" si="15"/>
        <v>2031</v>
      </c>
      <c r="Q35" s="33">
        <f t="shared" si="15"/>
        <v>2032</v>
      </c>
      <c r="R35" s="33">
        <f t="shared" si="15"/>
        <v>2033</v>
      </c>
      <c r="S35" s="33">
        <f t="shared" si="15"/>
        <v>2034</v>
      </c>
      <c r="T35" s="33">
        <f t="shared" si="15"/>
        <v>2035</v>
      </c>
      <c r="U35" s="33">
        <f t="shared" si="15"/>
        <v>2036</v>
      </c>
      <c r="V35" s="33">
        <f t="shared" si="15"/>
        <v>2037</v>
      </c>
      <c r="W35" s="33">
        <f t="shared" si="15"/>
        <v>2038</v>
      </c>
      <c r="X35" s="33">
        <f t="shared" si="15"/>
        <v>2039</v>
      </c>
      <c r="Y35" s="33">
        <f t="shared" si="15"/>
        <v>2040</v>
      </c>
      <c r="Z35" s="33">
        <f t="shared" si="15"/>
        <v>2041</v>
      </c>
      <c r="AA35" s="33">
        <f t="shared" si="15"/>
        <v>2042</v>
      </c>
      <c r="AB35" s="33">
        <f t="shared" si="15"/>
        <v>2043</v>
      </c>
      <c r="AC35" s="35">
        <f t="shared" si="15"/>
        <v>2044</v>
      </c>
      <c r="AD35"/>
      <c r="AE35"/>
      <c r="AF35"/>
      <c r="AG35"/>
      <c r="AH35"/>
      <c r="AI35"/>
    </row>
    <row r="36" spans="1:35" ht="18.75" x14ac:dyDescent="0.3">
      <c r="B36" s="54"/>
    </row>
    <row r="37" spans="1:35" x14ac:dyDescent="0.25">
      <c r="B37" t="s">
        <v>97</v>
      </c>
      <c r="E37" s="6" t="s">
        <v>42</v>
      </c>
      <c r="I37" s="66"/>
      <c r="J37" s="66">
        <f>SUMPRODUCT(J16:J19,J38:J41)</f>
        <v>210.09673469387755</v>
      </c>
      <c r="K37" s="66">
        <f t="shared" ref="K37:AC37" si="16">SUMPRODUCT(K16:K19,K38:K41)</f>
        <v>210.09673469387755</v>
      </c>
      <c r="L37" s="66">
        <f t="shared" si="16"/>
        <v>210.09673469387755</v>
      </c>
      <c r="M37" s="66">
        <f t="shared" si="16"/>
        <v>210.09673469387755</v>
      </c>
      <c r="N37" s="66">
        <f t="shared" si="16"/>
        <v>210.09673469387755</v>
      </c>
      <c r="O37" s="66">
        <f t="shared" si="16"/>
        <v>210.09673469387755</v>
      </c>
      <c r="P37" s="66">
        <f t="shared" si="16"/>
        <v>210.09673469387755</v>
      </c>
      <c r="Q37" s="66">
        <f t="shared" si="16"/>
        <v>210.09673469387755</v>
      </c>
      <c r="R37" s="66">
        <f t="shared" si="16"/>
        <v>210.09673469387755</v>
      </c>
      <c r="S37" s="66">
        <f t="shared" si="16"/>
        <v>210.09673469387755</v>
      </c>
      <c r="T37" s="66">
        <f t="shared" si="16"/>
        <v>210.09673469387755</v>
      </c>
      <c r="U37" s="66">
        <f t="shared" si="16"/>
        <v>210.09673469387755</v>
      </c>
      <c r="V37" s="66">
        <f t="shared" si="16"/>
        <v>210.09673469387755</v>
      </c>
      <c r="W37" s="66">
        <f t="shared" si="16"/>
        <v>210.09673469387755</v>
      </c>
      <c r="X37" s="66">
        <f t="shared" si="16"/>
        <v>210.09673469387755</v>
      </c>
      <c r="Y37" s="66">
        <f t="shared" si="16"/>
        <v>210.09673469387755</v>
      </c>
      <c r="Z37" s="66">
        <f t="shared" si="16"/>
        <v>210.09673469387755</v>
      </c>
      <c r="AA37" s="66">
        <f t="shared" si="16"/>
        <v>210.09673469387755</v>
      </c>
      <c r="AB37" s="66">
        <f t="shared" si="16"/>
        <v>210.09673469387755</v>
      </c>
      <c r="AC37" s="66">
        <f t="shared" si="16"/>
        <v>210.09673469387755</v>
      </c>
    </row>
    <row r="38" spans="1:35" x14ac:dyDescent="0.25">
      <c r="A38" s="10">
        <v>1</v>
      </c>
      <c r="B38" s="13" t="s">
        <v>5</v>
      </c>
      <c r="E38" s="6" t="s">
        <v>42</v>
      </c>
      <c r="I38" s="66">
        <f>Basis!I116</f>
        <v>-12.754552105263157</v>
      </c>
      <c r="J38" s="66">
        <f>Basis!J116</f>
        <v>-11.590102105263158</v>
      </c>
      <c r="K38" s="66">
        <f>Basis!K116</f>
        <v>-8.8730521052631559</v>
      </c>
      <c r="L38" s="66">
        <f>Basis!L116</f>
        <v>-7.1052021052631567</v>
      </c>
      <c r="M38" s="66">
        <f>Basis!M116</f>
        <v>-4.8690521052631563</v>
      </c>
      <c r="N38" s="66">
        <f>Basis!N116</f>
        <v>-1.8287771052631572</v>
      </c>
      <c r="O38" s="66">
        <f>Basis!O116</f>
        <v>-1.3358021052631572</v>
      </c>
      <c r="P38" s="66">
        <f>Basis!P116</f>
        <v>-1.3358021052631572</v>
      </c>
      <c r="Q38" s="66">
        <f>Basis!Q116</f>
        <v>-1.3358021052631572</v>
      </c>
      <c r="R38" s="66">
        <f>Basis!R116</f>
        <v>-1.3358021052631572</v>
      </c>
      <c r="S38" s="66">
        <f>Basis!S116</f>
        <v>-1.3358021052631572</v>
      </c>
      <c r="T38" s="66">
        <f>Basis!T116</f>
        <v>-1.3358021052631572</v>
      </c>
      <c r="U38" s="66">
        <f>Basis!U116</f>
        <v>-1.3358021052631572</v>
      </c>
      <c r="V38" s="66">
        <f>Basis!V116</f>
        <v>-1.3358021052631572</v>
      </c>
      <c r="W38" s="66">
        <f>Basis!W116</f>
        <v>-1.3358021052631572</v>
      </c>
      <c r="X38" s="66">
        <f>Basis!X116</f>
        <v>-1.3358021052631572</v>
      </c>
      <c r="Y38" s="66">
        <f>Basis!Y116</f>
        <v>-1.3358021052631572</v>
      </c>
      <c r="Z38" s="66">
        <f>Basis!Z116</f>
        <v>-1.3358021052631572</v>
      </c>
      <c r="AA38" s="66">
        <f>Basis!AA116</f>
        <v>-1.3358021052631572</v>
      </c>
      <c r="AB38" s="66">
        <f>Basis!AB116</f>
        <v>-1.3358021052631572</v>
      </c>
      <c r="AC38" s="66">
        <f>Basis!AC116</f>
        <v>-1.3358021052631572</v>
      </c>
    </row>
    <row r="39" spans="1:35" x14ac:dyDescent="0.25">
      <c r="A39" s="10">
        <v>2</v>
      </c>
      <c r="B39" s="13" t="s">
        <v>6</v>
      </c>
      <c r="E39" s="6" t="s">
        <v>42</v>
      </c>
      <c r="I39" s="66">
        <f>Basis!I132</f>
        <v>12.002647058823529</v>
      </c>
      <c r="J39" s="66">
        <f>Basis!J132</f>
        <v>11.024117647058825</v>
      </c>
      <c r="K39" s="66">
        <f>Basis!K132</f>
        <v>8.7408823529411777</v>
      </c>
      <c r="L39" s="66">
        <f>Basis!L132</f>
        <v>7.2552941176470593</v>
      </c>
      <c r="M39" s="66">
        <f>Basis!M132</f>
        <v>5.376176470588236</v>
      </c>
      <c r="N39" s="66">
        <f>Basis!N132</f>
        <v>2.8213235294117647</v>
      </c>
      <c r="O39" s="66">
        <f>Basis!O132</f>
        <v>2.4070588235294119</v>
      </c>
      <c r="P39" s="66">
        <f>Basis!P132</f>
        <v>2.4070588235294119</v>
      </c>
      <c r="Q39" s="66">
        <f>Basis!Q132</f>
        <v>2.4070588235294119</v>
      </c>
      <c r="R39" s="66">
        <f>Basis!R132</f>
        <v>2.4070588235294119</v>
      </c>
      <c r="S39" s="66">
        <f>Basis!S132</f>
        <v>2.4070588235294119</v>
      </c>
      <c r="T39" s="66">
        <f>Basis!T132</f>
        <v>2.4070588235294119</v>
      </c>
      <c r="U39" s="66">
        <f>Basis!U132</f>
        <v>2.4070588235294119</v>
      </c>
      <c r="V39" s="66">
        <f>Basis!V132</f>
        <v>2.4070588235294119</v>
      </c>
      <c r="W39" s="66">
        <f>Basis!W132</f>
        <v>2.4070588235294119</v>
      </c>
      <c r="X39" s="66">
        <f>Basis!X132</f>
        <v>2.4070588235294119</v>
      </c>
      <c r="Y39" s="66">
        <f>Basis!Y132</f>
        <v>2.4070588235294119</v>
      </c>
      <c r="Z39" s="66">
        <f>Basis!Z132</f>
        <v>2.4070588235294119</v>
      </c>
      <c r="AA39" s="66">
        <f>Basis!AA132</f>
        <v>2.4070588235294119</v>
      </c>
      <c r="AB39" s="66">
        <f>Basis!AB132</f>
        <v>2.4070588235294119</v>
      </c>
      <c r="AC39" s="66">
        <f>Basis!AC132</f>
        <v>2.4070588235294119</v>
      </c>
    </row>
    <row r="40" spans="1:35" x14ac:dyDescent="0.25">
      <c r="A40" s="10">
        <v>3</v>
      </c>
      <c r="B40" s="13" t="s">
        <v>4</v>
      </c>
      <c r="E40" s="6" t="s">
        <v>42</v>
      </c>
      <c r="I40" s="66">
        <f>Basis!I148</f>
        <v>6.9375299999999998</v>
      </c>
      <c r="J40" s="66">
        <f>Basis!J148</f>
        <v>6.3719400000000004</v>
      </c>
      <c r="K40" s="66">
        <f>Basis!K148</f>
        <v>5.0522300000000007</v>
      </c>
      <c r="L40" s="66">
        <f>Basis!L148</f>
        <v>4.1935599999999997</v>
      </c>
      <c r="M40" s="66">
        <f>Basis!M148</f>
        <v>3.1074299999999999</v>
      </c>
      <c r="N40" s="66">
        <f>Basis!N148</f>
        <v>1.630725</v>
      </c>
      <c r="O40" s="66">
        <f>Basis!O148</f>
        <v>1.3912800000000001</v>
      </c>
      <c r="P40" s="66">
        <f>Basis!P148</f>
        <v>1.3912800000000001</v>
      </c>
      <c r="Q40" s="66">
        <f>Basis!Q148</f>
        <v>1.3912800000000001</v>
      </c>
      <c r="R40" s="66">
        <f>Basis!R148</f>
        <v>1.3912800000000001</v>
      </c>
      <c r="S40" s="66">
        <f>Basis!S148</f>
        <v>1.3912800000000001</v>
      </c>
      <c r="T40" s="66">
        <f>Basis!T148</f>
        <v>1.3912800000000001</v>
      </c>
      <c r="U40" s="66">
        <f>Basis!U148</f>
        <v>1.3912800000000001</v>
      </c>
      <c r="V40" s="66">
        <f>Basis!V148</f>
        <v>1.3912800000000001</v>
      </c>
      <c r="W40" s="66">
        <f>Basis!W148</f>
        <v>1.3912800000000001</v>
      </c>
      <c r="X40" s="66">
        <f>Basis!X148</f>
        <v>1.3912800000000001</v>
      </c>
      <c r="Y40" s="66">
        <f>Basis!Y148</f>
        <v>1.3912800000000001</v>
      </c>
      <c r="Z40" s="66">
        <f>Basis!Z148</f>
        <v>1.3912800000000001</v>
      </c>
      <c r="AA40" s="66">
        <f>Basis!AA148</f>
        <v>1.3912800000000001</v>
      </c>
      <c r="AB40" s="66">
        <f>Basis!AB148</f>
        <v>1.3912800000000001</v>
      </c>
      <c r="AC40" s="66">
        <f>Basis!AC148</f>
        <v>1.3912800000000001</v>
      </c>
    </row>
    <row r="41" spans="1:35" x14ac:dyDescent="0.25">
      <c r="A41" s="10">
        <v>4</v>
      </c>
      <c r="B41" s="13" t="s">
        <v>7</v>
      </c>
      <c r="E41" s="6" t="s">
        <v>42</v>
      </c>
      <c r="I41" s="66">
        <f>Basis!I164</f>
        <v>210.09673469387755</v>
      </c>
      <c r="J41" s="66">
        <f>Basis!J164</f>
        <v>210.09673469387755</v>
      </c>
      <c r="K41" s="66">
        <f>Basis!K164</f>
        <v>210.09673469387755</v>
      </c>
      <c r="L41" s="66">
        <f>Basis!L164</f>
        <v>210.09673469387755</v>
      </c>
      <c r="M41" s="66">
        <f>Basis!M164</f>
        <v>210.09673469387755</v>
      </c>
      <c r="N41" s="66">
        <f>Basis!N164</f>
        <v>210.09673469387755</v>
      </c>
      <c r="O41" s="66">
        <f>Basis!O164</f>
        <v>210.09673469387755</v>
      </c>
      <c r="P41" s="66">
        <f>Basis!P164</f>
        <v>210.09673469387755</v>
      </c>
      <c r="Q41" s="66">
        <f>Basis!Q164</f>
        <v>210.09673469387755</v>
      </c>
      <c r="R41" s="66">
        <f>Basis!R164</f>
        <v>210.09673469387755</v>
      </c>
      <c r="S41" s="66">
        <f>Basis!S164</f>
        <v>210.09673469387755</v>
      </c>
      <c r="T41" s="66">
        <f>Basis!T164</f>
        <v>210.09673469387755</v>
      </c>
      <c r="U41" s="66">
        <f>Basis!U164</f>
        <v>210.09673469387755</v>
      </c>
      <c r="V41" s="66">
        <f>Basis!V164</f>
        <v>210.09673469387755</v>
      </c>
      <c r="W41" s="66">
        <f>Basis!W164</f>
        <v>210.09673469387755</v>
      </c>
      <c r="X41" s="66">
        <f>Basis!X164</f>
        <v>210.09673469387755</v>
      </c>
      <c r="Y41" s="66">
        <f>Basis!Y164</f>
        <v>210.09673469387755</v>
      </c>
      <c r="Z41" s="66">
        <f>Basis!Z164</f>
        <v>210.09673469387755</v>
      </c>
      <c r="AA41" s="66">
        <f>Basis!AA164</f>
        <v>210.09673469387755</v>
      </c>
      <c r="AB41" s="66">
        <f>Basis!AB164</f>
        <v>210.09673469387755</v>
      </c>
      <c r="AC41" s="66">
        <f>Basis!AC164</f>
        <v>210.09673469387755</v>
      </c>
    </row>
    <row r="42" spans="1:35" x14ac:dyDescent="0.25">
      <c r="A42" s="10"/>
      <c r="B42" s="13"/>
    </row>
    <row r="43" spans="1:35" x14ac:dyDescent="0.25">
      <c r="A43" s="10"/>
      <c r="B43" t="s">
        <v>3</v>
      </c>
      <c r="E43" t="s">
        <v>98</v>
      </c>
      <c r="H43" s="66">
        <f>SUM(I43:AC43)</f>
        <v>49434.525810324129</v>
      </c>
      <c r="J43" s="66">
        <f>J37*J13/1000</f>
        <v>2471.7262905162065</v>
      </c>
      <c r="K43" s="66">
        <f t="shared" ref="K43:AC43" si="17">K37*K13/1000</f>
        <v>2471.7262905162065</v>
      </c>
      <c r="L43" s="66">
        <f t="shared" si="17"/>
        <v>2471.7262905162065</v>
      </c>
      <c r="M43" s="66">
        <f t="shared" si="17"/>
        <v>2471.7262905162065</v>
      </c>
      <c r="N43" s="66">
        <f t="shared" si="17"/>
        <v>2471.7262905162065</v>
      </c>
      <c r="O43" s="66">
        <f t="shared" si="17"/>
        <v>2471.7262905162065</v>
      </c>
      <c r="P43" s="66">
        <f t="shared" si="17"/>
        <v>2471.7262905162065</v>
      </c>
      <c r="Q43" s="66">
        <f t="shared" si="17"/>
        <v>2471.7262905162065</v>
      </c>
      <c r="R43" s="66">
        <f t="shared" si="17"/>
        <v>2471.7262905162065</v>
      </c>
      <c r="S43" s="66">
        <f t="shared" si="17"/>
        <v>2471.7262905162065</v>
      </c>
      <c r="T43" s="66">
        <f t="shared" si="17"/>
        <v>2471.7262905162065</v>
      </c>
      <c r="U43" s="66">
        <f t="shared" si="17"/>
        <v>2471.7262905162065</v>
      </c>
      <c r="V43" s="66">
        <f t="shared" si="17"/>
        <v>2471.7262905162065</v>
      </c>
      <c r="W43" s="66">
        <f t="shared" si="17"/>
        <v>2471.7262905162065</v>
      </c>
      <c r="X43" s="66">
        <f t="shared" si="17"/>
        <v>2471.7262905162065</v>
      </c>
      <c r="Y43" s="66">
        <f t="shared" si="17"/>
        <v>2471.7262905162065</v>
      </c>
      <c r="Z43" s="66">
        <f t="shared" si="17"/>
        <v>2471.7262905162065</v>
      </c>
      <c r="AA43" s="66">
        <f t="shared" si="17"/>
        <v>2471.7262905162065</v>
      </c>
      <c r="AB43" s="66">
        <f t="shared" si="17"/>
        <v>2471.7262905162065</v>
      </c>
      <c r="AC43" s="66">
        <f t="shared" si="17"/>
        <v>2471.7262905162065</v>
      </c>
    </row>
    <row r="44" spans="1:35" x14ac:dyDescent="0.25">
      <c r="A44" s="10"/>
      <c r="B44" s="13"/>
    </row>
    <row r="46" spans="1:35" ht="18.75" x14ac:dyDescent="0.3">
      <c r="B46" s="54" t="s">
        <v>50</v>
      </c>
      <c r="D46" t="s">
        <v>122</v>
      </c>
    </row>
    <row r="47" spans="1:35" ht="18.75" x14ac:dyDescent="0.3">
      <c r="B47" s="54"/>
    </row>
    <row r="48" spans="1:35" x14ac:dyDescent="0.25">
      <c r="B48" s="2" t="s">
        <v>89</v>
      </c>
      <c r="C48" s="2"/>
      <c r="D48" s="2"/>
    </row>
    <row r="49" spans="2:35" x14ac:dyDescent="0.25">
      <c r="B49" s="55" t="s">
        <v>51</v>
      </c>
      <c r="E49" s="3" t="s">
        <v>52</v>
      </c>
      <c r="F49" s="91">
        <f>Basis!D10</f>
        <v>20</v>
      </c>
      <c r="H49" s="56"/>
    </row>
    <row r="50" spans="2:35" x14ac:dyDescent="0.25">
      <c r="B50" s="55" t="s">
        <v>53</v>
      </c>
      <c r="C50" s="3"/>
      <c r="D50" s="3"/>
      <c r="E50" s="3"/>
      <c r="F50" s="92">
        <f>Basis!D11</f>
        <v>0.14480000000000001</v>
      </c>
      <c r="H50" s="57"/>
      <c r="J50" s="57"/>
    </row>
    <row r="51" spans="2:35" x14ac:dyDescent="0.25">
      <c r="B51" s="55" t="s">
        <v>54</v>
      </c>
      <c r="C51" s="3"/>
      <c r="D51" s="3"/>
      <c r="E51" s="3"/>
      <c r="F51" s="93">
        <f>Basis!D12</f>
        <v>0.08</v>
      </c>
      <c r="H51" s="58"/>
    </row>
    <row r="52" spans="2:35" x14ac:dyDescent="0.25">
      <c r="B52" s="55" t="s">
        <v>55</v>
      </c>
      <c r="C52" s="3"/>
      <c r="D52" s="3"/>
      <c r="E52" s="3"/>
      <c r="F52" s="92">
        <f>(F50-F51)/(1+F51)</f>
        <v>6.0000000000000005E-2</v>
      </c>
      <c r="H52" s="59"/>
    </row>
    <row r="53" spans="2:35" x14ac:dyDescent="0.25">
      <c r="B53" s="3"/>
      <c r="C53" s="3"/>
      <c r="D53" s="3"/>
      <c r="E53" s="3"/>
      <c r="F53" s="59"/>
      <c r="H53" s="59"/>
    </row>
    <row r="54" spans="2:35" x14ac:dyDescent="0.25">
      <c r="B54" s="2" t="s">
        <v>90</v>
      </c>
      <c r="C54" s="3"/>
      <c r="D54" s="3"/>
      <c r="E54" s="3"/>
      <c r="F54" s="59"/>
      <c r="H54" s="59"/>
    </row>
    <row r="55" spans="2:35" x14ac:dyDescent="0.25">
      <c r="B55" s="55" t="s">
        <v>56</v>
      </c>
      <c r="C55" s="3"/>
      <c r="D55" s="3"/>
      <c r="E55" s="3" t="s">
        <v>57</v>
      </c>
      <c r="F55" s="68">
        <v>0</v>
      </c>
      <c r="H55" s="60"/>
    </row>
    <row r="56" spans="2:35" x14ac:dyDescent="0.25">
      <c r="B56" s="55" t="s">
        <v>58</v>
      </c>
      <c r="C56" s="3"/>
      <c r="D56" s="3"/>
      <c r="E56" s="3" t="s">
        <v>52</v>
      </c>
      <c r="F56" s="56">
        <v>0</v>
      </c>
      <c r="H56" s="56"/>
    </row>
    <row r="57" spans="2:35" x14ac:dyDescent="0.25">
      <c r="B57" s="55" t="s">
        <v>59</v>
      </c>
      <c r="C57" s="3"/>
      <c r="D57" s="3"/>
      <c r="E57" s="3" t="s">
        <v>57</v>
      </c>
      <c r="F57" s="68">
        <v>100</v>
      </c>
      <c r="H57" s="60"/>
    </row>
    <row r="58" spans="2:35" x14ac:dyDescent="0.25">
      <c r="B58" s="55" t="s">
        <v>60</v>
      </c>
      <c r="C58" s="3"/>
      <c r="D58" s="3"/>
      <c r="E58" s="3" t="s">
        <v>52</v>
      </c>
      <c r="F58" s="56">
        <v>15</v>
      </c>
      <c r="H58" s="56"/>
    </row>
    <row r="59" spans="2:35" x14ac:dyDescent="0.25">
      <c r="B59" s="3"/>
      <c r="C59" s="3"/>
      <c r="D59" s="3"/>
      <c r="E59" s="3"/>
      <c r="F59" s="3"/>
      <c r="G59" s="61"/>
      <c r="H59" s="61"/>
    </row>
    <row r="61" spans="2:35" s="6" customFormat="1" ht="15" customHeight="1" x14ac:dyDescent="0.25">
      <c r="B61" s="29"/>
      <c r="C61" s="30"/>
      <c r="D61" s="30"/>
      <c r="E61" s="30" t="s">
        <v>32</v>
      </c>
      <c r="F61" s="30"/>
      <c r="G61" s="37" t="s">
        <v>49</v>
      </c>
      <c r="H61" s="37"/>
      <c r="I61" s="30">
        <v>0</v>
      </c>
      <c r="J61" s="30">
        <f>I61+1</f>
        <v>1</v>
      </c>
      <c r="K61" s="30">
        <f t="shared" ref="K61:AC61" si="18">J61+1</f>
        <v>2</v>
      </c>
      <c r="L61" s="30">
        <f t="shared" si="18"/>
        <v>3</v>
      </c>
      <c r="M61" s="30">
        <f t="shared" si="18"/>
        <v>4</v>
      </c>
      <c r="N61" s="30">
        <f t="shared" si="18"/>
        <v>5</v>
      </c>
      <c r="O61" s="30">
        <f t="shared" si="18"/>
        <v>6</v>
      </c>
      <c r="P61" s="30">
        <f t="shared" si="18"/>
        <v>7</v>
      </c>
      <c r="Q61" s="30">
        <f t="shared" si="18"/>
        <v>8</v>
      </c>
      <c r="R61" s="30">
        <f t="shared" si="18"/>
        <v>9</v>
      </c>
      <c r="S61" s="30">
        <f t="shared" si="18"/>
        <v>10</v>
      </c>
      <c r="T61" s="30">
        <f t="shared" si="18"/>
        <v>11</v>
      </c>
      <c r="U61" s="30">
        <f t="shared" si="18"/>
        <v>12</v>
      </c>
      <c r="V61" s="30">
        <f t="shared" si="18"/>
        <v>13</v>
      </c>
      <c r="W61" s="30">
        <f t="shared" si="18"/>
        <v>14</v>
      </c>
      <c r="X61" s="30">
        <f t="shared" si="18"/>
        <v>15</v>
      </c>
      <c r="Y61" s="30">
        <f t="shared" si="18"/>
        <v>16</v>
      </c>
      <c r="Z61" s="30">
        <f t="shared" si="18"/>
        <v>17</v>
      </c>
      <c r="AA61" s="30">
        <f t="shared" si="18"/>
        <v>18</v>
      </c>
      <c r="AB61" s="30">
        <f t="shared" si="18"/>
        <v>19</v>
      </c>
      <c r="AC61" s="31">
        <f t="shared" si="18"/>
        <v>20</v>
      </c>
      <c r="AD61"/>
      <c r="AE61"/>
      <c r="AF61"/>
      <c r="AG61"/>
      <c r="AH61"/>
      <c r="AI61"/>
    </row>
    <row r="62" spans="2:35" s="6" customFormat="1" ht="15" customHeight="1" x14ac:dyDescent="0.25">
      <c r="B62" s="32"/>
      <c r="C62" s="33"/>
      <c r="D62" s="33"/>
      <c r="E62" s="45"/>
      <c r="F62" s="33"/>
      <c r="G62" s="33"/>
      <c r="H62" s="33"/>
      <c r="I62" s="33">
        <v>2024</v>
      </c>
      <c r="J62" s="33">
        <f>I62+1</f>
        <v>2025</v>
      </c>
      <c r="K62" s="33">
        <f t="shared" ref="K62:AC62" si="19">J62+1</f>
        <v>2026</v>
      </c>
      <c r="L62" s="33">
        <f t="shared" si="19"/>
        <v>2027</v>
      </c>
      <c r="M62" s="33">
        <f t="shared" si="19"/>
        <v>2028</v>
      </c>
      <c r="N62" s="33">
        <f t="shared" si="19"/>
        <v>2029</v>
      </c>
      <c r="O62" s="33">
        <f t="shared" si="19"/>
        <v>2030</v>
      </c>
      <c r="P62" s="33">
        <f t="shared" si="19"/>
        <v>2031</v>
      </c>
      <c r="Q62" s="33">
        <f t="shared" si="19"/>
        <v>2032</v>
      </c>
      <c r="R62" s="33">
        <f t="shared" si="19"/>
        <v>2033</v>
      </c>
      <c r="S62" s="33">
        <f t="shared" si="19"/>
        <v>2034</v>
      </c>
      <c r="T62" s="33">
        <f t="shared" si="19"/>
        <v>2035</v>
      </c>
      <c r="U62" s="33">
        <f t="shared" si="19"/>
        <v>2036</v>
      </c>
      <c r="V62" s="33">
        <f t="shared" si="19"/>
        <v>2037</v>
      </c>
      <c r="W62" s="33">
        <f t="shared" si="19"/>
        <v>2038</v>
      </c>
      <c r="X62" s="33">
        <f t="shared" si="19"/>
        <v>2039</v>
      </c>
      <c r="Y62" s="33">
        <f t="shared" si="19"/>
        <v>2040</v>
      </c>
      <c r="Z62" s="33">
        <f t="shared" si="19"/>
        <v>2041</v>
      </c>
      <c r="AA62" s="33">
        <f t="shared" si="19"/>
        <v>2042</v>
      </c>
      <c r="AB62" s="33">
        <f t="shared" si="19"/>
        <v>2043</v>
      </c>
      <c r="AC62" s="35">
        <f t="shared" si="19"/>
        <v>2044</v>
      </c>
      <c r="AD62"/>
      <c r="AE62"/>
      <c r="AF62"/>
      <c r="AG62"/>
      <c r="AH62"/>
      <c r="AI62"/>
    </row>
    <row r="64" spans="2:35" ht="15.75" x14ac:dyDescent="0.25">
      <c r="B64" s="63" t="s">
        <v>61</v>
      </c>
      <c r="C64" s="63"/>
      <c r="D64" s="63"/>
    </row>
    <row r="66" spans="2:29" x14ac:dyDescent="0.25">
      <c r="B66" s="2" t="s">
        <v>62</v>
      </c>
      <c r="C66" s="2"/>
      <c r="D66" s="2"/>
    </row>
    <row r="67" spans="2:29" x14ac:dyDescent="0.25">
      <c r="B67" s="55" t="s">
        <v>63</v>
      </c>
      <c r="C67" s="55"/>
      <c r="D67" s="55"/>
      <c r="E67" t="s">
        <v>57</v>
      </c>
      <c r="G67" s="66"/>
      <c r="H67" s="66"/>
      <c r="I67" s="66">
        <f>IFERROR(IF(OR(I$61=0, I$61=$F$56),$F$55,H67-$F$55/$F$56),0)</f>
        <v>0</v>
      </c>
      <c r="J67" s="66">
        <f t="shared" ref="J67:AC67" si="20">IFERROR(IF(OR(J$61=0, J$61=$F$56),$F$55,I67-$F$55/$F$56),0)</f>
        <v>0</v>
      </c>
      <c r="K67" s="66">
        <f t="shared" si="20"/>
        <v>0</v>
      </c>
      <c r="L67" s="66">
        <f t="shared" si="20"/>
        <v>0</v>
      </c>
      <c r="M67" s="66">
        <f t="shared" si="20"/>
        <v>0</v>
      </c>
      <c r="N67" s="66">
        <f t="shared" si="20"/>
        <v>0</v>
      </c>
      <c r="O67" s="66">
        <f t="shared" si="20"/>
        <v>0</v>
      </c>
      <c r="P67" s="66">
        <f t="shared" si="20"/>
        <v>0</v>
      </c>
      <c r="Q67" s="66">
        <f t="shared" si="20"/>
        <v>0</v>
      </c>
      <c r="R67" s="66">
        <f t="shared" si="20"/>
        <v>0</v>
      </c>
      <c r="S67" s="66">
        <f t="shared" si="20"/>
        <v>0</v>
      </c>
      <c r="T67" s="66">
        <f t="shared" si="20"/>
        <v>0</v>
      </c>
      <c r="U67" s="66">
        <f t="shared" si="20"/>
        <v>0</v>
      </c>
      <c r="V67" s="66">
        <f t="shared" si="20"/>
        <v>0</v>
      </c>
      <c r="W67" s="66">
        <f t="shared" si="20"/>
        <v>0</v>
      </c>
      <c r="X67" s="66">
        <f t="shared" si="20"/>
        <v>0</v>
      </c>
      <c r="Y67" s="66">
        <f t="shared" si="20"/>
        <v>0</v>
      </c>
      <c r="Z67" s="66">
        <f t="shared" si="20"/>
        <v>0</v>
      </c>
      <c r="AA67" s="66">
        <f t="shared" si="20"/>
        <v>0</v>
      </c>
      <c r="AB67" s="66">
        <f t="shared" si="20"/>
        <v>0</v>
      </c>
      <c r="AC67" s="66">
        <f t="shared" si="20"/>
        <v>0</v>
      </c>
    </row>
    <row r="68" spans="2:29" x14ac:dyDescent="0.25">
      <c r="B68" s="55" t="s">
        <v>64</v>
      </c>
      <c r="C68" s="55"/>
      <c r="D68" s="55"/>
      <c r="E68" t="s">
        <v>57</v>
      </c>
      <c r="G68" s="66"/>
      <c r="H68" s="66"/>
      <c r="I68" s="66">
        <f>IFERROR(IF(OR(I$61=0, I$61=$F$58),$F$57,H68-$F$57/$F$58),0)</f>
        <v>100</v>
      </c>
      <c r="J68" s="66">
        <f>IFERROR(IF(OR(J$61=0, J$61=$F$58),$F$57,I68-$F$57/$F$58),0)</f>
        <v>93.333333333333329</v>
      </c>
      <c r="K68" s="66">
        <f>IFERROR(IF(OR(K$61=0, K$61=$F$58),$F$57,J68-$F$57/$F$58),0)</f>
        <v>86.666666666666657</v>
      </c>
      <c r="L68" s="66">
        <f t="shared" ref="L68:AC68" si="21">IFERROR(IF(OR(L$61=0, L$61=$F$58),$F$57,K68-$F$57/$F$58),0)</f>
        <v>79.999999999999986</v>
      </c>
      <c r="M68" s="66">
        <f t="shared" si="21"/>
        <v>73.333333333333314</v>
      </c>
      <c r="N68" s="66">
        <f t="shared" si="21"/>
        <v>66.666666666666643</v>
      </c>
      <c r="O68" s="66">
        <f t="shared" si="21"/>
        <v>59.999999999999979</v>
      </c>
      <c r="P68" s="66">
        <f t="shared" si="21"/>
        <v>53.333333333333314</v>
      </c>
      <c r="Q68" s="66">
        <f t="shared" si="21"/>
        <v>46.66666666666665</v>
      </c>
      <c r="R68" s="66">
        <f t="shared" si="21"/>
        <v>39.999999999999986</v>
      </c>
      <c r="S68" s="66">
        <f t="shared" si="21"/>
        <v>33.333333333333321</v>
      </c>
      <c r="T68" s="66">
        <f t="shared" si="21"/>
        <v>26.666666666666654</v>
      </c>
      <c r="U68" s="66">
        <f t="shared" si="21"/>
        <v>19.999999999999986</v>
      </c>
      <c r="V68" s="66">
        <f t="shared" si="21"/>
        <v>13.333333333333318</v>
      </c>
      <c r="W68" s="66">
        <f t="shared" si="21"/>
        <v>6.666666666666651</v>
      </c>
      <c r="X68" s="66">
        <f t="shared" si="21"/>
        <v>100</v>
      </c>
      <c r="Y68" s="66">
        <f t="shared" si="21"/>
        <v>93.333333333333329</v>
      </c>
      <c r="Z68" s="66">
        <f t="shared" si="21"/>
        <v>86.666666666666657</v>
      </c>
      <c r="AA68" s="66">
        <f t="shared" si="21"/>
        <v>79.999999999999986</v>
      </c>
      <c r="AB68" s="66">
        <f t="shared" si="21"/>
        <v>73.333333333333314</v>
      </c>
      <c r="AC68" s="66">
        <f t="shared" si="21"/>
        <v>66.666666666666643</v>
      </c>
    </row>
    <row r="69" spans="2:29" x14ac:dyDescent="0.25">
      <c r="G69" s="66"/>
      <c r="H69" s="66"/>
      <c r="I69" s="66"/>
      <c r="J69" s="66"/>
      <c r="K69" s="66"/>
      <c r="L69" s="66"/>
      <c r="M69" s="66"/>
      <c r="N69" s="66"/>
      <c r="O69" s="66"/>
      <c r="P69" s="66"/>
      <c r="Q69" s="66"/>
      <c r="R69" s="66"/>
      <c r="S69" s="66"/>
      <c r="T69" s="66"/>
      <c r="U69" s="66"/>
      <c r="V69" s="66"/>
      <c r="W69" s="66"/>
      <c r="X69" s="66"/>
      <c r="Y69" s="66"/>
      <c r="Z69" s="66"/>
      <c r="AA69" s="66"/>
      <c r="AB69" s="66"/>
      <c r="AC69" s="66"/>
    </row>
    <row r="70" spans="2:29" x14ac:dyDescent="0.25">
      <c r="B70" s="2" t="s">
        <v>65</v>
      </c>
      <c r="C70" s="2"/>
      <c r="D70" s="2"/>
      <c r="G70" s="66"/>
      <c r="H70" s="66"/>
      <c r="I70" s="66"/>
      <c r="J70" s="66"/>
      <c r="K70" s="66"/>
      <c r="L70" s="66"/>
      <c r="M70" s="66"/>
      <c r="N70" s="66"/>
      <c r="O70" s="66"/>
      <c r="P70" s="66"/>
      <c r="Q70" s="66"/>
      <c r="R70" s="66"/>
      <c r="S70" s="66"/>
      <c r="T70" s="66"/>
      <c r="U70" s="66"/>
      <c r="V70" s="66"/>
      <c r="W70" s="66"/>
      <c r="X70" s="66"/>
      <c r="Y70" s="66"/>
      <c r="Z70" s="66"/>
      <c r="AA70" s="66"/>
      <c r="AB70" s="66"/>
      <c r="AC70" s="66"/>
    </row>
    <row r="71" spans="2:29" x14ac:dyDescent="0.25">
      <c r="B71" s="64" t="str">
        <f>$B$55</f>
        <v>Investment in asset 1</v>
      </c>
      <c r="C71" s="64"/>
      <c r="D71" s="64"/>
      <c r="E71" t="s">
        <v>57</v>
      </c>
      <c r="G71" s="69">
        <f>I71+NPV($F$52,J71:AC71)</f>
        <v>0</v>
      </c>
      <c r="H71" s="69"/>
      <c r="I71" s="66">
        <f>I67*((I67&gt;G67)-(I$61=$F$49))</f>
        <v>0</v>
      </c>
      <c r="J71" s="66">
        <f t="shared" ref="J71:AC71" si="22">J67*((J67&gt;I67)-(J$61=$F$49))</f>
        <v>0</v>
      </c>
      <c r="K71" s="66">
        <f t="shared" si="22"/>
        <v>0</v>
      </c>
      <c r="L71" s="66">
        <f t="shared" si="22"/>
        <v>0</v>
      </c>
      <c r="M71" s="66">
        <f t="shared" si="22"/>
        <v>0</v>
      </c>
      <c r="N71" s="66">
        <f t="shared" si="22"/>
        <v>0</v>
      </c>
      <c r="O71" s="66">
        <f t="shared" si="22"/>
        <v>0</v>
      </c>
      <c r="P71" s="66">
        <f t="shared" si="22"/>
        <v>0</v>
      </c>
      <c r="Q71" s="66">
        <f t="shared" si="22"/>
        <v>0</v>
      </c>
      <c r="R71" s="66">
        <f t="shared" si="22"/>
        <v>0</v>
      </c>
      <c r="S71" s="66">
        <f t="shared" si="22"/>
        <v>0</v>
      </c>
      <c r="T71" s="66">
        <f t="shared" si="22"/>
        <v>0</v>
      </c>
      <c r="U71" s="66">
        <f t="shared" si="22"/>
        <v>0</v>
      </c>
      <c r="V71" s="66">
        <f t="shared" si="22"/>
        <v>0</v>
      </c>
      <c r="W71" s="66">
        <f t="shared" si="22"/>
        <v>0</v>
      </c>
      <c r="X71" s="66">
        <f t="shared" si="22"/>
        <v>0</v>
      </c>
      <c r="Y71" s="66">
        <f t="shared" si="22"/>
        <v>0</v>
      </c>
      <c r="Z71" s="66">
        <f t="shared" si="22"/>
        <v>0</v>
      </c>
      <c r="AA71" s="66">
        <f t="shared" si="22"/>
        <v>0</v>
      </c>
      <c r="AB71" s="66">
        <f t="shared" si="22"/>
        <v>0</v>
      </c>
      <c r="AC71" s="66">
        <f t="shared" si="22"/>
        <v>0</v>
      </c>
    </row>
    <row r="72" spans="2:29" x14ac:dyDescent="0.25">
      <c r="B72" s="64" t="str">
        <f>$B$57</f>
        <v xml:space="preserve">Investment in asset 2 </v>
      </c>
      <c r="C72" s="64"/>
      <c r="D72" s="64"/>
      <c r="E72" t="s">
        <v>57</v>
      </c>
      <c r="G72" s="69">
        <f>I72+NPV($F$52,J72:AC72)</f>
        <v>120.93952428114844</v>
      </c>
      <c r="H72" s="69"/>
      <c r="I72" s="66">
        <f>I68*((I68&gt;G68)-(I$61=$F$49))</f>
        <v>100</v>
      </c>
      <c r="J72" s="66">
        <f t="shared" ref="J72:AC72" si="23">J68*((J68&gt;I68)-(J$61=$F$49))</f>
        <v>0</v>
      </c>
      <c r="K72" s="66">
        <f t="shared" si="23"/>
        <v>0</v>
      </c>
      <c r="L72" s="66">
        <f t="shared" si="23"/>
        <v>0</v>
      </c>
      <c r="M72" s="66">
        <f t="shared" si="23"/>
        <v>0</v>
      </c>
      <c r="N72" s="66">
        <f t="shared" si="23"/>
        <v>0</v>
      </c>
      <c r="O72" s="66">
        <f t="shared" si="23"/>
        <v>0</v>
      </c>
      <c r="P72" s="66">
        <f t="shared" si="23"/>
        <v>0</v>
      </c>
      <c r="Q72" s="66">
        <f t="shared" si="23"/>
        <v>0</v>
      </c>
      <c r="R72" s="66">
        <f t="shared" si="23"/>
        <v>0</v>
      </c>
      <c r="S72" s="66">
        <f t="shared" si="23"/>
        <v>0</v>
      </c>
      <c r="T72" s="66">
        <f t="shared" si="23"/>
        <v>0</v>
      </c>
      <c r="U72" s="66">
        <f t="shared" si="23"/>
        <v>0</v>
      </c>
      <c r="V72" s="66">
        <f t="shared" si="23"/>
        <v>0</v>
      </c>
      <c r="W72" s="66">
        <f t="shared" si="23"/>
        <v>0</v>
      </c>
      <c r="X72" s="66">
        <f t="shared" si="23"/>
        <v>100</v>
      </c>
      <c r="Y72" s="66">
        <f t="shared" si="23"/>
        <v>0</v>
      </c>
      <c r="Z72" s="66">
        <f t="shared" si="23"/>
        <v>0</v>
      </c>
      <c r="AA72" s="66">
        <f t="shared" si="23"/>
        <v>0</v>
      </c>
      <c r="AB72" s="66">
        <f t="shared" si="23"/>
        <v>0</v>
      </c>
      <c r="AC72" s="66">
        <f t="shared" si="23"/>
        <v>-66.666666666666643</v>
      </c>
    </row>
    <row r="73" spans="2:29" x14ac:dyDescent="0.25">
      <c r="B73" s="64" t="s">
        <v>81</v>
      </c>
      <c r="C73" s="64"/>
      <c r="D73" s="64"/>
      <c r="E73" t="s">
        <v>57</v>
      </c>
      <c r="G73" s="69">
        <f>I73+NPV($F$52,J73:AC73)</f>
        <v>472.40166007139777</v>
      </c>
      <c r="H73" s="69"/>
      <c r="I73" s="66"/>
      <c r="J73" s="66">
        <f>J$29</f>
        <v>24.321509220120046</v>
      </c>
      <c r="K73" s="66">
        <f t="shared" ref="K73:AC73" si="24">K$29</f>
        <v>25.204323535846338</v>
      </c>
      <c r="L73" s="66">
        <f t="shared" si="24"/>
        <v>26.116044706938776</v>
      </c>
      <c r="M73" s="66">
        <f t="shared" si="24"/>
        <v>27.036206806914763</v>
      </c>
      <c r="N73" s="66">
        <f t="shared" si="24"/>
        <v>27.964735683985602</v>
      </c>
      <c r="O73" s="66">
        <f t="shared" si="24"/>
        <v>28.911830763793517</v>
      </c>
      <c r="P73" s="66">
        <f t="shared" si="24"/>
        <v>29.856927250804329</v>
      </c>
      <c r="Q73" s="66">
        <f t="shared" si="24"/>
        <v>30.839491570084036</v>
      </c>
      <c r="R73" s="66">
        <f t="shared" si="24"/>
        <v>31.830327335702286</v>
      </c>
      <c r="S73" s="66">
        <f t="shared" si="24"/>
        <v>56.935515756398559</v>
      </c>
      <c r="T73" s="66">
        <f t="shared" si="24"/>
        <v>57.682174834237699</v>
      </c>
      <c r="U73" s="66">
        <f t="shared" si="24"/>
        <v>58.48484322981993</v>
      </c>
      <c r="V73" s="66">
        <f t="shared" si="24"/>
        <v>59.343496225882348</v>
      </c>
      <c r="W73" s="66">
        <f t="shared" si="24"/>
        <v>60.239497006194476</v>
      </c>
      <c r="X73" s="66">
        <f t="shared" si="24"/>
        <v>61.191482386986799</v>
      </c>
      <c r="Y73" s="66">
        <f t="shared" si="24"/>
        <v>62.199477085522211</v>
      </c>
      <c r="Z73" s="66">
        <f t="shared" si="24"/>
        <v>63.282117918031219</v>
      </c>
      <c r="AA73" s="66">
        <f t="shared" si="24"/>
        <v>64.420768068283309</v>
      </c>
      <c r="AB73" s="66">
        <f t="shared" si="24"/>
        <v>65.634089069771917</v>
      </c>
      <c r="AC73" s="66">
        <f t="shared" si="24"/>
        <v>66.922080922497003</v>
      </c>
    </row>
    <row r="74" spans="2:29" x14ac:dyDescent="0.25">
      <c r="B74" s="64" t="s">
        <v>84</v>
      </c>
      <c r="C74" s="64"/>
      <c r="D74" s="64"/>
      <c r="E74" t="s">
        <v>57</v>
      </c>
      <c r="G74" s="69">
        <f>I74+NPV($F$52,J74:AC74)</f>
        <v>26.988049926035888</v>
      </c>
      <c r="H74" s="69"/>
      <c r="I74" s="66"/>
      <c r="J74" s="66">
        <f>J$30</f>
        <v>2.3529411764705883</v>
      </c>
      <c r="K74" s="66">
        <f t="shared" ref="K74:AC74" si="25">K$30</f>
        <v>2.3529411764705883</v>
      </c>
      <c r="L74" s="66">
        <f t="shared" si="25"/>
        <v>2.3529411764705883</v>
      </c>
      <c r="M74" s="66">
        <f t="shared" si="25"/>
        <v>2.3529411764705883</v>
      </c>
      <c r="N74" s="66">
        <f t="shared" si="25"/>
        <v>2.3529411764705883</v>
      </c>
      <c r="O74" s="66">
        <f t="shared" si="25"/>
        <v>2.3529411764705883</v>
      </c>
      <c r="P74" s="66">
        <f t="shared" si="25"/>
        <v>2.3529411764705883</v>
      </c>
      <c r="Q74" s="66">
        <f t="shared" si="25"/>
        <v>2.3529411764705883</v>
      </c>
      <c r="R74" s="66">
        <f t="shared" si="25"/>
        <v>2.3529411764705883</v>
      </c>
      <c r="S74" s="66">
        <f t="shared" si="25"/>
        <v>2.3529411764705883</v>
      </c>
      <c r="T74" s="66">
        <f t="shared" si="25"/>
        <v>2.3529411764705883</v>
      </c>
      <c r="U74" s="66">
        <f t="shared" si="25"/>
        <v>2.3529411764705883</v>
      </c>
      <c r="V74" s="66">
        <f t="shared" si="25"/>
        <v>2.3529411764705883</v>
      </c>
      <c r="W74" s="66">
        <f t="shared" si="25"/>
        <v>2.3529411764705883</v>
      </c>
      <c r="X74" s="66">
        <f t="shared" si="25"/>
        <v>2.3529411764705883</v>
      </c>
      <c r="Y74" s="66">
        <f t="shared" si="25"/>
        <v>2.3529411764705883</v>
      </c>
      <c r="Z74" s="66">
        <f t="shared" si="25"/>
        <v>2.3529411764705883</v>
      </c>
      <c r="AA74" s="66">
        <f t="shared" si="25"/>
        <v>2.3529411764705883</v>
      </c>
      <c r="AB74" s="66">
        <f t="shared" si="25"/>
        <v>2.3529411764705883</v>
      </c>
      <c r="AC74" s="66">
        <f t="shared" si="25"/>
        <v>2.3529411764705883</v>
      </c>
    </row>
    <row r="75" spans="2:29" s="4" customFormat="1" x14ac:dyDescent="0.25">
      <c r="B75" s="19" t="s">
        <v>66</v>
      </c>
      <c r="C75" s="19"/>
      <c r="D75" s="19"/>
      <c r="E75" s="5" t="s">
        <v>57</v>
      </c>
      <c r="F75" s="5"/>
      <c r="G75" s="81">
        <f>I75+NPV($F$52,J75:AC75)</f>
        <v>620.32923427858225</v>
      </c>
      <c r="H75" s="82"/>
      <c r="I75" s="83">
        <f t="shared" ref="I75:AC75" si="26">I71+I72+I74+I73</f>
        <v>100</v>
      </c>
      <c r="J75" s="83">
        <f t="shared" si="26"/>
        <v>26.674450396590633</v>
      </c>
      <c r="K75" s="83">
        <f t="shared" si="26"/>
        <v>27.557264712316925</v>
      </c>
      <c r="L75" s="83">
        <f t="shared" si="26"/>
        <v>28.468985883409363</v>
      </c>
      <c r="M75" s="83">
        <f t="shared" si="26"/>
        <v>29.38914798338535</v>
      </c>
      <c r="N75" s="83">
        <f t="shared" si="26"/>
        <v>30.317676860456189</v>
      </c>
      <c r="O75" s="83">
        <f t="shared" si="26"/>
        <v>31.264771940264104</v>
      </c>
      <c r="P75" s="83">
        <f t="shared" si="26"/>
        <v>32.20986842727492</v>
      </c>
      <c r="Q75" s="83">
        <f t="shared" si="26"/>
        <v>33.192432746554623</v>
      </c>
      <c r="R75" s="83">
        <f t="shared" si="26"/>
        <v>34.183268512172873</v>
      </c>
      <c r="S75" s="83">
        <f t="shared" si="26"/>
        <v>59.288456932869146</v>
      </c>
      <c r="T75" s="83">
        <f t="shared" si="26"/>
        <v>60.035116010708286</v>
      </c>
      <c r="U75" s="83">
        <f t="shared" si="26"/>
        <v>60.837784406290517</v>
      </c>
      <c r="V75" s="83">
        <f t="shared" si="26"/>
        <v>61.696437402352934</v>
      </c>
      <c r="W75" s="83">
        <f t="shared" si="26"/>
        <v>62.592438182665063</v>
      </c>
      <c r="X75" s="83">
        <f t="shared" si="26"/>
        <v>163.5444235634574</v>
      </c>
      <c r="Y75" s="83">
        <f t="shared" si="26"/>
        <v>64.552418261992798</v>
      </c>
      <c r="Z75" s="83">
        <f t="shared" si="26"/>
        <v>65.635059094501813</v>
      </c>
      <c r="AA75" s="83">
        <f t="shared" si="26"/>
        <v>66.773709244753903</v>
      </c>
      <c r="AB75" s="83">
        <f t="shared" si="26"/>
        <v>67.987030246242512</v>
      </c>
      <c r="AC75" s="83">
        <f t="shared" si="26"/>
        <v>2.6083554323009537</v>
      </c>
    </row>
    <row r="76" spans="2:29" x14ac:dyDescent="0.25">
      <c r="B76" s="55" t="s">
        <v>88</v>
      </c>
      <c r="C76" s="55"/>
      <c r="D76" s="55"/>
      <c r="E76" t="s">
        <v>57</v>
      </c>
      <c r="F76" t="b">
        <f>ROUND(G75,3)=ROUND(AC76,3)</f>
        <v>1</v>
      </c>
      <c r="G76" s="66"/>
      <c r="H76" s="66"/>
      <c r="I76" s="66">
        <f>I75/(1+$F$52)^(I$61)+G76</f>
        <v>100</v>
      </c>
      <c r="J76" s="66">
        <f t="shared" ref="J76:AC76" si="27">J75/(1+$F$52)^(J$61)+I76</f>
        <v>125.16457584584022</v>
      </c>
      <c r="K76" s="66">
        <f t="shared" si="27"/>
        <v>149.69044333633232</v>
      </c>
      <c r="L76" s="66">
        <f t="shared" si="27"/>
        <v>173.59355285241722</v>
      </c>
      <c r="M76" s="66">
        <f t="shared" si="27"/>
        <v>196.87251073802119</v>
      </c>
      <c r="N76" s="66">
        <f t="shared" si="27"/>
        <v>219.52764255430921</v>
      </c>
      <c r="O76" s="66">
        <f t="shared" si="27"/>
        <v>241.56807307804101</v>
      </c>
      <c r="P76" s="66">
        <f t="shared" si="27"/>
        <v>262.98947520443966</v>
      </c>
      <c r="Q76" s="66">
        <f t="shared" si="27"/>
        <v>283.81481814455958</v>
      </c>
      <c r="R76" s="66">
        <f t="shared" si="27"/>
        <v>304.047842255349</v>
      </c>
      <c r="S76" s="66">
        <f t="shared" si="27"/>
        <v>337.15420693802002</v>
      </c>
      <c r="T76" s="66">
        <f t="shared" si="27"/>
        <v>368.77995713789988</v>
      </c>
      <c r="U76" s="66">
        <f t="shared" si="27"/>
        <v>399.01447213572885</v>
      </c>
      <c r="V76" s="66">
        <f t="shared" si="27"/>
        <v>427.94016952329071</v>
      </c>
      <c r="W76" s="66">
        <f t="shared" si="27"/>
        <v>455.62486529435853</v>
      </c>
      <c r="X76" s="66">
        <f t="shared" si="27"/>
        <v>523.86623912552352</v>
      </c>
      <c r="Y76" s="66">
        <f t="shared" si="27"/>
        <v>549.27705867902955</v>
      </c>
      <c r="Z76" s="66">
        <f t="shared" si="27"/>
        <v>573.65158423923606</v>
      </c>
      <c r="AA76" s="66">
        <f t="shared" si="27"/>
        <v>597.04533868380236</v>
      </c>
      <c r="AB76" s="66">
        <f t="shared" si="27"/>
        <v>619.5159367253915</v>
      </c>
      <c r="AC76" s="66">
        <f t="shared" si="27"/>
        <v>620.32923427858191</v>
      </c>
    </row>
    <row r="77" spans="2:29" x14ac:dyDescent="0.25">
      <c r="B77" s="55"/>
      <c r="C77" s="55"/>
      <c r="D77" s="55"/>
      <c r="G77" s="66"/>
      <c r="H77" s="66"/>
      <c r="I77" s="66"/>
      <c r="J77" s="66"/>
      <c r="K77" s="66"/>
      <c r="L77" s="66"/>
      <c r="M77" s="66"/>
      <c r="N77" s="66"/>
      <c r="O77" s="66"/>
      <c r="P77" s="66"/>
      <c r="Q77" s="66"/>
      <c r="R77" s="66"/>
      <c r="S77" s="66"/>
      <c r="T77" s="66"/>
      <c r="U77" s="66"/>
      <c r="V77" s="66"/>
      <c r="W77" s="66"/>
      <c r="X77" s="66"/>
      <c r="Y77" s="66"/>
      <c r="Z77" s="66"/>
      <c r="AA77" s="66"/>
      <c r="AB77" s="66"/>
      <c r="AC77" s="66"/>
    </row>
    <row r="78" spans="2:29" x14ac:dyDescent="0.25">
      <c r="B78" s="2" t="s">
        <v>86</v>
      </c>
      <c r="C78" s="2"/>
      <c r="D78" s="2"/>
      <c r="G78" s="66"/>
      <c r="H78" s="66"/>
      <c r="I78" s="66"/>
      <c r="J78" s="66"/>
      <c r="K78" s="66"/>
      <c r="L78" s="66"/>
      <c r="M78" s="66"/>
      <c r="N78" s="66"/>
      <c r="O78" s="66"/>
      <c r="P78" s="66"/>
      <c r="Q78" s="66"/>
      <c r="R78" s="66"/>
      <c r="S78" s="66"/>
      <c r="T78" s="66"/>
      <c r="U78" s="66"/>
      <c r="V78" s="66"/>
      <c r="W78" s="66"/>
      <c r="X78" s="66"/>
      <c r="Y78" s="66"/>
      <c r="Z78" s="66"/>
      <c r="AA78" s="66"/>
      <c r="AB78" s="66"/>
      <c r="AC78" s="66"/>
    </row>
    <row r="79" spans="2:29" x14ac:dyDescent="0.25">
      <c r="B79" s="64" t="s">
        <v>68</v>
      </c>
      <c r="C79" s="64"/>
      <c r="D79" s="64"/>
      <c r="E79" t="s">
        <v>57</v>
      </c>
      <c r="G79" s="69">
        <f>I79+NPV($F$52,J79:AC79)</f>
        <v>0</v>
      </c>
      <c r="H79" s="69"/>
      <c r="I79" s="66"/>
      <c r="J79" s="66">
        <f t="shared" ref="J79:AC79" si="28">I67*(1+$F$52)-J67*(I67&gt;J67)</f>
        <v>0</v>
      </c>
      <c r="K79" s="66">
        <f t="shared" si="28"/>
        <v>0</v>
      </c>
      <c r="L79" s="66">
        <f t="shared" si="28"/>
        <v>0</v>
      </c>
      <c r="M79" s="66">
        <f t="shared" si="28"/>
        <v>0</v>
      </c>
      <c r="N79" s="66">
        <f t="shared" si="28"/>
        <v>0</v>
      </c>
      <c r="O79" s="66">
        <f t="shared" si="28"/>
        <v>0</v>
      </c>
      <c r="P79" s="66">
        <f t="shared" si="28"/>
        <v>0</v>
      </c>
      <c r="Q79" s="66">
        <f t="shared" si="28"/>
        <v>0</v>
      </c>
      <c r="R79" s="66">
        <f t="shared" si="28"/>
        <v>0</v>
      </c>
      <c r="S79" s="66">
        <f t="shared" si="28"/>
        <v>0</v>
      </c>
      <c r="T79" s="66">
        <f t="shared" si="28"/>
        <v>0</v>
      </c>
      <c r="U79" s="66">
        <f t="shared" si="28"/>
        <v>0</v>
      </c>
      <c r="V79" s="66">
        <f t="shared" si="28"/>
        <v>0</v>
      </c>
      <c r="W79" s="66">
        <f t="shared" si="28"/>
        <v>0</v>
      </c>
      <c r="X79" s="66">
        <f t="shared" si="28"/>
        <v>0</v>
      </c>
      <c r="Y79" s="66">
        <f t="shared" si="28"/>
        <v>0</v>
      </c>
      <c r="Z79" s="66">
        <f t="shared" si="28"/>
        <v>0</v>
      </c>
      <c r="AA79" s="66">
        <f t="shared" si="28"/>
        <v>0</v>
      </c>
      <c r="AB79" s="66">
        <f t="shared" si="28"/>
        <v>0</v>
      </c>
      <c r="AC79" s="66">
        <f t="shared" si="28"/>
        <v>0</v>
      </c>
    </row>
    <row r="80" spans="2:29" x14ac:dyDescent="0.25">
      <c r="B80" s="64" t="s">
        <v>69</v>
      </c>
      <c r="C80" s="64"/>
      <c r="D80" s="64"/>
      <c r="E80" t="s">
        <v>57</v>
      </c>
      <c r="G80" s="69">
        <f>I80+NPV($F$52,J80:AC80)</f>
        <v>120.93952428114844</v>
      </c>
      <c r="H80" s="69"/>
      <c r="I80" s="66"/>
      <c r="J80" s="66">
        <f t="shared" ref="J80:AC80" si="29">I68*(1+$F$52)-J68*(I68&gt;J68)</f>
        <v>12.666666666666671</v>
      </c>
      <c r="K80" s="66">
        <f t="shared" si="29"/>
        <v>12.26666666666668</v>
      </c>
      <c r="L80" s="66">
        <f t="shared" si="29"/>
        <v>11.866666666666674</v>
      </c>
      <c r="M80" s="66">
        <f t="shared" si="29"/>
        <v>11.466666666666669</v>
      </c>
      <c r="N80" s="66">
        <f t="shared" si="29"/>
        <v>11.066666666666677</v>
      </c>
      <c r="O80" s="66">
        <f t="shared" si="29"/>
        <v>10.666666666666664</v>
      </c>
      <c r="P80" s="66">
        <f t="shared" si="29"/>
        <v>10.266666666666666</v>
      </c>
      <c r="Q80" s="66">
        <f t="shared" si="29"/>
        <v>9.8666666666666671</v>
      </c>
      <c r="R80" s="66">
        <f t="shared" si="29"/>
        <v>9.4666666666666686</v>
      </c>
      <c r="S80" s="66">
        <f t="shared" si="29"/>
        <v>9.0666666666666629</v>
      </c>
      <c r="T80" s="66">
        <f t="shared" si="29"/>
        <v>8.6666666666666679</v>
      </c>
      <c r="U80" s="66">
        <f t="shared" si="29"/>
        <v>8.2666666666666693</v>
      </c>
      <c r="V80" s="66">
        <f t="shared" si="29"/>
        <v>7.8666666666666671</v>
      </c>
      <c r="W80" s="66">
        <f t="shared" si="29"/>
        <v>7.4666666666666659</v>
      </c>
      <c r="X80" s="66">
        <f t="shared" si="29"/>
        <v>7.0666666666666504</v>
      </c>
      <c r="Y80" s="66">
        <f t="shared" si="29"/>
        <v>12.666666666666671</v>
      </c>
      <c r="Z80" s="66">
        <f t="shared" si="29"/>
        <v>12.26666666666668</v>
      </c>
      <c r="AA80" s="66">
        <f t="shared" si="29"/>
        <v>11.866666666666674</v>
      </c>
      <c r="AB80" s="66">
        <f t="shared" si="29"/>
        <v>11.466666666666669</v>
      </c>
      <c r="AC80" s="66">
        <f t="shared" si="29"/>
        <v>11.066666666666677</v>
      </c>
    </row>
    <row r="81" spans="2:33" x14ac:dyDescent="0.25">
      <c r="B81" s="64" t="s">
        <v>81</v>
      </c>
      <c r="C81" s="64"/>
      <c r="D81" s="64"/>
      <c r="E81" t="s">
        <v>57</v>
      </c>
      <c r="G81" s="69">
        <f>I81+NPV($F$52,J81:AC81)</f>
        <v>472.40166007139777</v>
      </c>
      <c r="H81" s="69"/>
      <c r="I81" s="66"/>
      <c r="J81" s="66">
        <f>J$29</f>
        <v>24.321509220120046</v>
      </c>
      <c r="K81" s="66">
        <f t="shared" ref="K81:AC81" si="30">K$29</f>
        <v>25.204323535846338</v>
      </c>
      <c r="L81" s="66">
        <f t="shared" si="30"/>
        <v>26.116044706938776</v>
      </c>
      <c r="M81" s="66">
        <f t="shared" si="30"/>
        <v>27.036206806914763</v>
      </c>
      <c r="N81" s="66">
        <f t="shared" si="30"/>
        <v>27.964735683985602</v>
      </c>
      <c r="O81" s="66">
        <f t="shared" si="30"/>
        <v>28.911830763793517</v>
      </c>
      <c r="P81" s="66">
        <f t="shared" si="30"/>
        <v>29.856927250804329</v>
      </c>
      <c r="Q81" s="66">
        <f t="shared" si="30"/>
        <v>30.839491570084036</v>
      </c>
      <c r="R81" s="66">
        <f t="shared" si="30"/>
        <v>31.830327335702286</v>
      </c>
      <c r="S81" s="66">
        <f t="shared" si="30"/>
        <v>56.935515756398559</v>
      </c>
      <c r="T81" s="66">
        <f t="shared" si="30"/>
        <v>57.682174834237699</v>
      </c>
      <c r="U81" s="66">
        <f t="shared" si="30"/>
        <v>58.48484322981993</v>
      </c>
      <c r="V81" s="66">
        <f t="shared" si="30"/>
        <v>59.343496225882348</v>
      </c>
      <c r="W81" s="66">
        <f t="shared" si="30"/>
        <v>60.239497006194476</v>
      </c>
      <c r="X81" s="66">
        <f t="shared" si="30"/>
        <v>61.191482386986799</v>
      </c>
      <c r="Y81" s="66">
        <f t="shared" si="30"/>
        <v>62.199477085522211</v>
      </c>
      <c r="Z81" s="66">
        <f t="shared" si="30"/>
        <v>63.282117918031219</v>
      </c>
      <c r="AA81" s="66">
        <f t="shared" si="30"/>
        <v>64.420768068283309</v>
      </c>
      <c r="AB81" s="66">
        <f t="shared" si="30"/>
        <v>65.634089069771917</v>
      </c>
      <c r="AC81" s="66">
        <f t="shared" si="30"/>
        <v>66.922080922497003</v>
      </c>
    </row>
    <row r="82" spans="2:33" x14ac:dyDescent="0.25">
      <c r="B82" s="64" t="s">
        <v>84</v>
      </c>
      <c r="C82" s="64"/>
      <c r="D82" s="64"/>
      <c r="E82" t="s">
        <v>57</v>
      </c>
      <c r="G82" s="69">
        <f>I82+NPV($F$52,J82:AC82)</f>
        <v>26.988049926035888</v>
      </c>
      <c r="H82" s="69"/>
      <c r="I82" s="66"/>
      <c r="J82" s="66">
        <f>J$30</f>
        <v>2.3529411764705883</v>
      </c>
      <c r="K82" s="66">
        <f t="shared" ref="K82:AC82" si="31">K$30</f>
        <v>2.3529411764705883</v>
      </c>
      <c r="L82" s="66">
        <f t="shared" si="31"/>
        <v>2.3529411764705883</v>
      </c>
      <c r="M82" s="66">
        <f t="shared" si="31"/>
        <v>2.3529411764705883</v>
      </c>
      <c r="N82" s="66">
        <f t="shared" si="31"/>
        <v>2.3529411764705883</v>
      </c>
      <c r="O82" s="66">
        <f t="shared" si="31"/>
        <v>2.3529411764705883</v>
      </c>
      <c r="P82" s="66">
        <f t="shared" si="31"/>
        <v>2.3529411764705883</v>
      </c>
      <c r="Q82" s="66">
        <f t="shared" si="31"/>
        <v>2.3529411764705883</v>
      </c>
      <c r="R82" s="66">
        <f t="shared" si="31"/>
        <v>2.3529411764705883</v>
      </c>
      <c r="S82" s="66">
        <f t="shared" si="31"/>
        <v>2.3529411764705883</v>
      </c>
      <c r="T82" s="66">
        <f t="shared" si="31"/>
        <v>2.3529411764705883</v>
      </c>
      <c r="U82" s="66">
        <f t="shared" si="31"/>
        <v>2.3529411764705883</v>
      </c>
      <c r="V82" s="66">
        <f t="shared" si="31"/>
        <v>2.3529411764705883</v>
      </c>
      <c r="W82" s="66">
        <f t="shared" si="31"/>
        <v>2.3529411764705883</v>
      </c>
      <c r="X82" s="66">
        <f t="shared" si="31"/>
        <v>2.3529411764705883</v>
      </c>
      <c r="Y82" s="66">
        <f t="shared" si="31"/>
        <v>2.3529411764705883</v>
      </c>
      <c r="Z82" s="66">
        <f t="shared" si="31"/>
        <v>2.3529411764705883</v>
      </c>
      <c r="AA82" s="66">
        <f t="shared" si="31"/>
        <v>2.3529411764705883</v>
      </c>
      <c r="AB82" s="66">
        <f t="shared" si="31"/>
        <v>2.3529411764705883</v>
      </c>
      <c r="AC82" s="66">
        <f t="shared" si="31"/>
        <v>2.3529411764705883</v>
      </c>
    </row>
    <row r="83" spans="2:33" s="4" customFormat="1" x14ac:dyDescent="0.25">
      <c r="B83" s="19" t="s">
        <v>66</v>
      </c>
      <c r="C83" s="19"/>
      <c r="D83" s="19"/>
      <c r="E83" s="5" t="s">
        <v>57</v>
      </c>
      <c r="F83" s="5"/>
      <c r="G83" s="81">
        <f>I83+NPV($F$52,J83:AC83)</f>
        <v>620.32923427858236</v>
      </c>
      <c r="H83" s="82"/>
      <c r="I83" s="83">
        <f t="shared" ref="I83:AC83" si="32">I79+I80+I82+I81</f>
        <v>0</v>
      </c>
      <c r="J83" s="83">
        <f t="shared" si="32"/>
        <v>39.341117063257308</v>
      </c>
      <c r="K83" s="83">
        <f t="shared" si="32"/>
        <v>39.823931378983609</v>
      </c>
      <c r="L83" s="83">
        <f t="shared" si="32"/>
        <v>40.335652550076041</v>
      </c>
      <c r="M83" s="83">
        <f t="shared" si="32"/>
        <v>40.855814650052018</v>
      </c>
      <c r="N83" s="83">
        <f t="shared" si="32"/>
        <v>41.384343527122866</v>
      </c>
      <c r="O83" s="83">
        <f t="shared" si="32"/>
        <v>41.931438606930769</v>
      </c>
      <c r="P83" s="83">
        <f t="shared" si="32"/>
        <v>42.476535093941585</v>
      </c>
      <c r="Q83" s="83">
        <f t="shared" si="32"/>
        <v>43.05909941322129</v>
      </c>
      <c r="R83" s="83">
        <f t="shared" si="32"/>
        <v>43.649935178839542</v>
      </c>
      <c r="S83" s="83">
        <f t="shared" si="32"/>
        <v>68.355123599535816</v>
      </c>
      <c r="T83" s="83">
        <f t="shared" si="32"/>
        <v>68.70178267737495</v>
      </c>
      <c r="U83" s="83">
        <f t="shared" si="32"/>
        <v>69.10445107295719</v>
      </c>
      <c r="V83" s="83">
        <f t="shared" si="32"/>
        <v>69.563104069019602</v>
      </c>
      <c r="W83" s="83">
        <f t="shared" si="32"/>
        <v>70.059104849331732</v>
      </c>
      <c r="X83" s="83">
        <f t="shared" si="32"/>
        <v>70.611090230124034</v>
      </c>
      <c r="Y83" s="83">
        <f t="shared" si="32"/>
        <v>77.21908492865947</v>
      </c>
      <c r="Z83" s="83">
        <f t="shared" si="32"/>
        <v>77.901725761168493</v>
      </c>
      <c r="AA83" s="83">
        <f t="shared" si="32"/>
        <v>78.640375911420577</v>
      </c>
      <c r="AB83" s="83">
        <f t="shared" si="32"/>
        <v>79.45369691290918</v>
      </c>
      <c r="AC83" s="83">
        <f t="shared" si="32"/>
        <v>80.341688765634274</v>
      </c>
    </row>
    <row r="84" spans="2:33" x14ac:dyDescent="0.25">
      <c r="B84" s="55" t="s">
        <v>88</v>
      </c>
      <c r="C84" s="55"/>
      <c r="D84" s="55"/>
      <c r="E84" t="s">
        <v>57</v>
      </c>
      <c r="F84" t="b">
        <f>ROUND(G83,3)=ROUND(AC84,3)</f>
        <v>1</v>
      </c>
      <c r="G84" s="66"/>
      <c r="H84" s="66"/>
      <c r="I84" s="66">
        <f>I83/(1+$F$52)^(I$61)+G85</f>
        <v>0</v>
      </c>
      <c r="J84" s="66">
        <f t="shared" ref="J84:AC84" si="33">J83/(1+$F$52)^(J$61)+I84</f>
        <v>37.114261380431422</v>
      </c>
      <c r="K84" s="66">
        <f t="shared" si="33"/>
        <v>72.557418535098208</v>
      </c>
      <c r="L84" s="66">
        <f t="shared" si="33"/>
        <v>106.42401020983309</v>
      </c>
      <c r="M84" s="66">
        <f t="shared" si="33"/>
        <v>138.78564210056638</v>
      </c>
      <c r="N84" s="66">
        <f t="shared" si="33"/>
        <v>169.71043102990544</v>
      </c>
      <c r="O84" s="66">
        <f t="shared" si="33"/>
        <v>199.27044065166046</v>
      </c>
      <c r="P84" s="66">
        <f t="shared" si="33"/>
        <v>227.51976247791512</v>
      </c>
      <c r="Q84" s="66">
        <f t="shared" si="33"/>
        <v>254.53557414860774</v>
      </c>
      <c r="R84" s="66">
        <f t="shared" si="33"/>
        <v>280.37190371414806</v>
      </c>
      <c r="S84" s="66">
        <f t="shared" si="33"/>
        <v>318.54104770751616</v>
      </c>
      <c r="T84" s="66">
        <f t="shared" si="33"/>
        <v>354.7322897941234</v>
      </c>
      <c r="U84" s="66">
        <f t="shared" si="33"/>
        <v>389.07508486418891</v>
      </c>
      <c r="V84" s="66">
        <f t="shared" si="33"/>
        <v>421.68898256005809</v>
      </c>
      <c r="W84" s="66">
        <f t="shared" si="33"/>
        <v>452.67619219849416</v>
      </c>
      <c r="X84" s="66">
        <f t="shared" si="33"/>
        <v>482.13973305196959</v>
      </c>
      <c r="Y84" s="66">
        <f t="shared" si="33"/>
        <v>512.53673886583749</v>
      </c>
      <c r="Z84" s="66">
        <f t="shared" si="33"/>
        <v>541.46666796083343</v>
      </c>
      <c r="AA84" s="66">
        <f t="shared" si="33"/>
        <v>569.01783539346627</v>
      </c>
      <c r="AB84" s="66">
        <f t="shared" si="33"/>
        <v>595.27831595544683</v>
      </c>
      <c r="AC84" s="66">
        <f t="shared" si="33"/>
        <v>620.32923427858225</v>
      </c>
    </row>
    <row r="85" spans="2:33" x14ac:dyDescent="0.25">
      <c r="B85" s="55"/>
      <c r="C85" s="55"/>
      <c r="D85" s="55"/>
      <c r="G85" s="66"/>
      <c r="H85" s="66"/>
      <c r="I85" s="66"/>
      <c r="J85" s="66"/>
      <c r="K85" s="66"/>
      <c r="L85" s="66"/>
      <c r="M85" s="66"/>
      <c r="N85" s="66"/>
      <c r="O85" s="66"/>
      <c r="P85" s="66"/>
      <c r="Q85" s="66"/>
      <c r="R85" s="66"/>
      <c r="S85" s="66"/>
      <c r="T85" s="66"/>
      <c r="U85" s="66"/>
      <c r="V85" s="66"/>
      <c r="W85" s="66"/>
      <c r="X85" s="66"/>
      <c r="Y85" s="66"/>
      <c r="Z85" s="66"/>
      <c r="AA85" s="66"/>
      <c r="AB85" s="66"/>
      <c r="AC85" s="66"/>
    </row>
    <row r="86" spans="2:33" ht="15.75" x14ac:dyDescent="0.25">
      <c r="B86" s="63" t="s">
        <v>70</v>
      </c>
      <c r="C86" s="63"/>
      <c r="D86" s="63"/>
      <c r="G86" s="66"/>
      <c r="H86" s="66"/>
      <c r="I86" s="66"/>
      <c r="J86" s="66"/>
      <c r="K86" s="66"/>
      <c r="L86" s="66"/>
      <c r="M86" s="66"/>
      <c r="N86" s="66"/>
      <c r="O86" s="66"/>
      <c r="P86" s="66"/>
      <c r="Q86" s="66"/>
      <c r="R86" s="66"/>
      <c r="S86" s="66"/>
      <c r="T86" s="66"/>
      <c r="U86" s="66"/>
      <c r="V86" s="66"/>
      <c r="W86" s="66"/>
      <c r="X86" s="66"/>
      <c r="Y86" s="66"/>
      <c r="Z86" s="66"/>
      <c r="AA86" s="66"/>
      <c r="AB86" s="66"/>
      <c r="AC86" s="66"/>
    </row>
    <row r="87" spans="2:33" x14ac:dyDescent="0.25">
      <c r="G87" s="66"/>
      <c r="H87" s="66"/>
      <c r="I87" s="66"/>
      <c r="J87" s="66"/>
      <c r="K87" s="66"/>
      <c r="L87" s="66"/>
      <c r="M87" s="66"/>
      <c r="N87" s="66"/>
      <c r="O87" s="66"/>
      <c r="P87" s="66"/>
      <c r="Q87" s="66"/>
      <c r="R87" s="66"/>
      <c r="S87" s="66"/>
      <c r="T87" s="66"/>
      <c r="U87" s="66"/>
      <c r="V87" s="66"/>
      <c r="W87" s="66"/>
      <c r="X87" s="66"/>
      <c r="Y87" s="66"/>
      <c r="Z87" s="66"/>
      <c r="AA87" s="66"/>
      <c r="AB87" s="66"/>
      <c r="AC87" s="66"/>
    </row>
    <row r="88" spans="2:33" x14ac:dyDescent="0.25">
      <c r="B88" s="2" t="s">
        <v>71</v>
      </c>
      <c r="C88" s="2"/>
      <c r="D88" s="2"/>
      <c r="G88" s="66"/>
      <c r="H88" s="66"/>
      <c r="I88" s="66"/>
      <c r="J88" s="66"/>
      <c r="K88" s="66"/>
      <c r="L88" s="66"/>
      <c r="M88" s="66"/>
      <c r="N88" s="66"/>
      <c r="O88" s="66"/>
      <c r="P88" s="66"/>
      <c r="Q88" s="66"/>
      <c r="R88" s="66"/>
      <c r="S88" s="66"/>
      <c r="T88" s="66"/>
      <c r="U88" s="66"/>
      <c r="V88" s="66"/>
      <c r="W88" s="66"/>
      <c r="X88" s="66"/>
      <c r="Y88" s="66"/>
      <c r="Z88" s="66"/>
      <c r="AA88" s="66"/>
      <c r="AB88" s="66"/>
      <c r="AC88" s="66"/>
    </row>
    <row r="89" spans="2:33" x14ac:dyDescent="0.25">
      <c r="B89" s="55" t="s">
        <v>63</v>
      </c>
      <c r="C89" s="55"/>
      <c r="D89" s="55"/>
      <c r="E89" t="s">
        <v>57</v>
      </c>
      <c r="G89" s="69"/>
      <c r="H89" s="69"/>
      <c r="I89" s="66">
        <f>IFERROR(IF(OR(I$61=0, I$61=$F$56),$F$55,(1+$F$52)*H89+PMT($F$52,$F$56,$F$55)),0)</f>
        <v>0</v>
      </c>
      <c r="J89" s="66">
        <f t="shared" ref="J89:M89" si="34">IFERROR(IF(OR(J$61=0, J$61=$F$56),$F$55,(1+$F$52)*I89+PMT($F$52,$F$56,$F$55)),0)</f>
        <v>0</v>
      </c>
      <c r="K89" s="66">
        <f t="shared" si="34"/>
        <v>0</v>
      </c>
      <c r="L89" s="66">
        <f t="shared" si="34"/>
        <v>0</v>
      </c>
      <c r="M89" s="66">
        <f t="shared" si="34"/>
        <v>0</v>
      </c>
      <c r="N89" s="66">
        <f t="shared" ref="N89:AC89" si="35">IFERROR(IF(OR(N$61=0, N$61=$F$56),$F$55,(1+$F$52)*M89+PMT($F$52,$F$56,$F$55)),0)</f>
        <v>0</v>
      </c>
      <c r="O89" s="66">
        <f t="shared" si="35"/>
        <v>0</v>
      </c>
      <c r="P89" s="66">
        <f t="shared" si="35"/>
        <v>0</v>
      </c>
      <c r="Q89" s="66">
        <f t="shared" si="35"/>
        <v>0</v>
      </c>
      <c r="R89" s="66">
        <f t="shared" si="35"/>
        <v>0</v>
      </c>
      <c r="S89" s="66">
        <f t="shared" si="35"/>
        <v>0</v>
      </c>
      <c r="T89" s="66">
        <f t="shared" si="35"/>
        <v>0</v>
      </c>
      <c r="U89" s="66">
        <f t="shared" si="35"/>
        <v>0</v>
      </c>
      <c r="V89" s="66">
        <f t="shared" si="35"/>
        <v>0</v>
      </c>
      <c r="W89" s="66">
        <f t="shared" si="35"/>
        <v>0</v>
      </c>
      <c r="X89" s="66">
        <f t="shared" si="35"/>
        <v>0</v>
      </c>
      <c r="Y89" s="66">
        <f t="shared" si="35"/>
        <v>0</v>
      </c>
      <c r="Z89" s="66">
        <f t="shared" si="35"/>
        <v>0</v>
      </c>
      <c r="AA89" s="66">
        <f t="shared" si="35"/>
        <v>0</v>
      </c>
      <c r="AB89" s="66">
        <f t="shared" si="35"/>
        <v>0</v>
      </c>
      <c r="AC89" s="66">
        <f t="shared" si="35"/>
        <v>0</v>
      </c>
      <c r="AD89" s="65"/>
      <c r="AE89" s="65"/>
      <c r="AF89" s="65"/>
      <c r="AG89" s="65"/>
    </row>
    <row r="90" spans="2:33" x14ac:dyDescent="0.25">
      <c r="B90" s="55" t="s">
        <v>64</v>
      </c>
      <c r="C90" s="55"/>
      <c r="D90" s="55"/>
      <c r="E90" t="s">
        <v>57</v>
      </c>
      <c r="G90" s="69"/>
      <c r="H90" s="69"/>
      <c r="I90" s="66">
        <f>IFERROR(IF(OR(I$61=0, I$61=$F$58),$F$57,(1+$F$52)*H90+PMT($F$52,$F$58,$F$57)),0)</f>
        <v>100</v>
      </c>
      <c r="J90" s="66">
        <f t="shared" ref="J90:M90" si="36">IFERROR(IF(OR(J$61=0, J$61=$F$58),$F$57,(1+$F$52)*I90+PMT($F$52,$F$58,$F$57)),0)</f>
        <v>95.703723604468735</v>
      </c>
      <c r="K90" s="66">
        <f t="shared" si="36"/>
        <v>91.149670625205601</v>
      </c>
      <c r="L90" s="66">
        <f t="shared" si="36"/>
        <v>86.322374467186677</v>
      </c>
      <c r="M90" s="66">
        <f t="shared" si="36"/>
        <v>81.205440539686606</v>
      </c>
      <c r="N90" s="66">
        <f t="shared" ref="N90:AC90" si="37">IFERROR(IF(OR(N$61=0, N$61=$F$58),$F$57,(1+$F$52)*M90+PMT($F$52,$F$58,$F$57)),0)</f>
        <v>75.781490576536527</v>
      </c>
      <c r="O90" s="66">
        <f t="shared" si="37"/>
        <v>70.032103615597464</v>
      </c>
      <c r="P90" s="66">
        <f t="shared" si="37"/>
        <v>63.937753437002037</v>
      </c>
      <c r="Q90" s="66">
        <f t="shared" si="37"/>
        <v>57.477742247690891</v>
      </c>
      <c r="R90" s="66">
        <f t="shared" si="37"/>
        <v>50.630130387021076</v>
      </c>
      <c r="S90" s="66">
        <f t="shared" si="37"/>
        <v>43.371661814711068</v>
      </c>
      <c r="T90" s="66">
        <f t="shared" si="37"/>
        <v>35.677685128062464</v>
      </c>
      <c r="U90" s="66">
        <f t="shared" si="37"/>
        <v>27.52206984021494</v>
      </c>
      <c r="V90" s="66">
        <f t="shared" si="37"/>
        <v>18.877117635096564</v>
      </c>
      <c r="W90" s="66">
        <f t="shared" si="37"/>
        <v>9.7134682976710849</v>
      </c>
      <c r="X90" s="66">
        <f t="shared" si="37"/>
        <v>100</v>
      </c>
      <c r="Y90" s="66">
        <f t="shared" si="37"/>
        <v>95.703723604468735</v>
      </c>
      <c r="Z90" s="66">
        <f t="shared" si="37"/>
        <v>91.149670625205601</v>
      </c>
      <c r="AA90" s="66">
        <f t="shared" si="37"/>
        <v>86.322374467186677</v>
      </c>
      <c r="AB90" s="66">
        <f t="shared" si="37"/>
        <v>81.205440539686606</v>
      </c>
      <c r="AC90" s="66">
        <f t="shared" si="37"/>
        <v>75.781490576536527</v>
      </c>
    </row>
    <row r="91" spans="2:33" x14ac:dyDescent="0.25">
      <c r="B91" s="2"/>
      <c r="C91" s="2"/>
      <c r="D91" s="2"/>
      <c r="G91" s="66"/>
      <c r="H91" s="66"/>
      <c r="I91" s="66"/>
      <c r="J91" s="66"/>
      <c r="K91" s="66"/>
      <c r="L91" s="66"/>
      <c r="M91" s="66"/>
      <c r="N91" s="66"/>
      <c r="O91" s="66"/>
      <c r="P91" s="66"/>
      <c r="Q91" s="66"/>
      <c r="R91" s="66"/>
      <c r="S91" s="66"/>
      <c r="T91" s="66"/>
      <c r="U91" s="66"/>
      <c r="V91" s="66"/>
      <c r="W91" s="66"/>
      <c r="X91" s="66"/>
      <c r="Y91" s="66"/>
      <c r="Z91" s="66"/>
      <c r="AA91" s="66"/>
      <c r="AB91" s="66"/>
      <c r="AC91" s="66"/>
    </row>
    <row r="92" spans="2:33" x14ac:dyDescent="0.25">
      <c r="B92" s="2" t="s">
        <v>65</v>
      </c>
      <c r="C92" s="2"/>
      <c r="D92" s="2"/>
      <c r="G92" s="69"/>
      <c r="H92" s="69"/>
      <c r="I92" s="66"/>
      <c r="J92" s="69"/>
      <c r="K92" s="69"/>
      <c r="L92" s="69"/>
      <c r="M92" s="69"/>
      <c r="N92" s="69"/>
      <c r="O92" s="69"/>
      <c r="P92" s="69"/>
      <c r="Q92" s="69"/>
      <c r="R92" s="69"/>
      <c r="S92" s="69"/>
      <c r="T92" s="69"/>
      <c r="U92" s="69"/>
      <c r="V92" s="69"/>
      <c r="W92" s="69"/>
      <c r="X92" s="69"/>
      <c r="Y92" s="69"/>
      <c r="Z92" s="69"/>
      <c r="AA92" s="69"/>
      <c r="AB92" s="69"/>
      <c r="AC92" s="69"/>
    </row>
    <row r="93" spans="2:33" x14ac:dyDescent="0.25">
      <c r="B93" s="64" t="str">
        <f>$B$55</f>
        <v>Investment in asset 1</v>
      </c>
      <c r="C93" s="64"/>
      <c r="D93" s="64"/>
      <c r="E93" t="s">
        <v>57</v>
      </c>
      <c r="G93" s="69">
        <f>I93+NPV($F$52,J93:AC93)</f>
        <v>0</v>
      </c>
      <c r="H93" s="69"/>
      <c r="I93" s="66">
        <f>I89*((I89&gt;G89)-(I$61=$F$49))</f>
        <v>0</v>
      </c>
      <c r="J93" s="66">
        <f t="shared" ref="J93:AC93" si="38">J89*((J89&gt;I89)-(J$61=$F$49))</f>
        <v>0</v>
      </c>
      <c r="K93" s="66">
        <f t="shared" si="38"/>
        <v>0</v>
      </c>
      <c r="L93" s="66">
        <f t="shared" si="38"/>
        <v>0</v>
      </c>
      <c r="M93" s="66">
        <f t="shared" si="38"/>
        <v>0</v>
      </c>
      <c r="N93" s="66">
        <f t="shared" si="38"/>
        <v>0</v>
      </c>
      <c r="O93" s="66">
        <f t="shared" si="38"/>
        <v>0</v>
      </c>
      <c r="P93" s="66">
        <f t="shared" si="38"/>
        <v>0</v>
      </c>
      <c r="Q93" s="66">
        <f t="shared" si="38"/>
        <v>0</v>
      </c>
      <c r="R93" s="66">
        <f t="shared" si="38"/>
        <v>0</v>
      </c>
      <c r="S93" s="66">
        <f t="shared" si="38"/>
        <v>0</v>
      </c>
      <c r="T93" s="66">
        <f t="shared" si="38"/>
        <v>0</v>
      </c>
      <c r="U93" s="66">
        <f t="shared" si="38"/>
        <v>0</v>
      </c>
      <c r="V93" s="66">
        <f t="shared" si="38"/>
        <v>0</v>
      </c>
      <c r="W93" s="66">
        <f t="shared" si="38"/>
        <v>0</v>
      </c>
      <c r="X93" s="66">
        <f t="shared" si="38"/>
        <v>0</v>
      </c>
      <c r="Y93" s="66">
        <f t="shared" si="38"/>
        <v>0</v>
      </c>
      <c r="Z93" s="66">
        <f t="shared" si="38"/>
        <v>0</v>
      </c>
      <c r="AA93" s="66">
        <f t="shared" si="38"/>
        <v>0</v>
      </c>
      <c r="AB93" s="66">
        <f t="shared" si="38"/>
        <v>0</v>
      </c>
      <c r="AC93" s="66">
        <f t="shared" si="38"/>
        <v>0</v>
      </c>
    </row>
    <row r="94" spans="2:33" x14ac:dyDescent="0.25">
      <c r="B94" s="64" t="str">
        <f>$B$57</f>
        <v xml:space="preserve">Investment in asset 2 </v>
      </c>
      <c r="C94" s="64"/>
      <c r="D94" s="64"/>
      <c r="E94" t="s">
        <v>57</v>
      </c>
      <c r="G94" s="69">
        <f>I94+NPV($F$52,J94:AC94)</f>
        <v>118.09747910131671</v>
      </c>
      <c r="H94" s="69"/>
      <c r="I94" s="66">
        <f>I90*((I90&gt;G90)-(I$61=$F$49))</f>
        <v>100</v>
      </c>
      <c r="J94" s="66">
        <f t="shared" ref="J94:AC94" si="39">J90*((J90&gt;I90)-(J$61=$F$49))</f>
        <v>0</v>
      </c>
      <c r="K94" s="66">
        <f t="shared" si="39"/>
        <v>0</v>
      </c>
      <c r="L94" s="66">
        <f t="shared" si="39"/>
        <v>0</v>
      </c>
      <c r="M94" s="66">
        <f t="shared" si="39"/>
        <v>0</v>
      </c>
      <c r="N94" s="66">
        <f t="shared" si="39"/>
        <v>0</v>
      </c>
      <c r="O94" s="66">
        <f t="shared" si="39"/>
        <v>0</v>
      </c>
      <c r="P94" s="66">
        <f t="shared" si="39"/>
        <v>0</v>
      </c>
      <c r="Q94" s="66">
        <f t="shared" si="39"/>
        <v>0</v>
      </c>
      <c r="R94" s="66">
        <f t="shared" si="39"/>
        <v>0</v>
      </c>
      <c r="S94" s="66">
        <f t="shared" si="39"/>
        <v>0</v>
      </c>
      <c r="T94" s="66">
        <f t="shared" si="39"/>
        <v>0</v>
      </c>
      <c r="U94" s="66">
        <f t="shared" si="39"/>
        <v>0</v>
      </c>
      <c r="V94" s="66">
        <f t="shared" si="39"/>
        <v>0</v>
      </c>
      <c r="W94" s="66">
        <f t="shared" si="39"/>
        <v>0</v>
      </c>
      <c r="X94" s="66">
        <f t="shared" si="39"/>
        <v>100</v>
      </c>
      <c r="Y94" s="66">
        <f t="shared" si="39"/>
        <v>0</v>
      </c>
      <c r="Z94" s="66">
        <f t="shared" si="39"/>
        <v>0</v>
      </c>
      <c r="AA94" s="66">
        <f t="shared" si="39"/>
        <v>0</v>
      </c>
      <c r="AB94" s="66">
        <f t="shared" si="39"/>
        <v>0</v>
      </c>
      <c r="AC94" s="66">
        <f t="shared" si="39"/>
        <v>-75.781490576536527</v>
      </c>
    </row>
    <row r="95" spans="2:33" x14ac:dyDescent="0.25">
      <c r="B95" s="64" t="s">
        <v>81</v>
      </c>
      <c r="C95" s="64"/>
      <c r="D95" s="64"/>
      <c r="E95" t="s">
        <v>57</v>
      </c>
      <c r="G95" s="69">
        <f>I95+NPV($F$52,J95:AC95)</f>
        <v>472.40166007139777</v>
      </c>
      <c r="H95" s="69"/>
      <c r="I95" s="66"/>
      <c r="J95" s="66">
        <f>J$29</f>
        <v>24.321509220120046</v>
      </c>
      <c r="K95" s="66">
        <f t="shared" ref="K95:AC95" si="40">K$29</f>
        <v>25.204323535846338</v>
      </c>
      <c r="L95" s="66">
        <f t="shared" si="40"/>
        <v>26.116044706938776</v>
      </c>
      <c r="M95" s="66">
        <f t="shared" si="40"/>
        <v>27.036206806914763</v>
      </c>
      <c r="N95" s="66">
        <f t="shared" si="40"/>
        <v>27.964735683985602</v>
      </c>
      <c r="O95" s="66">
        <f t="shared" si="40"/>
        <v>28.911830763793517</v>
      </c>
      <c r="P95" s="66">
        <f t="shared" si="40"/>
        <v>29.856927250804329</v>
      </c>
      <c r="Q95" s="66">
        <f t="shared" si="40"/>
        <v>30.839491570084036</v>
      </c>
      <c r="R95" s="66">
        <f t="shared" si="40"/>
        <v>31.830327335702286</v>
      </c>
      <c r="S95" s="66">
        <f t="shared" si="40"/>
        <v>56.935515756398559</v>
      </c>
      <c r="T95" s="66">
        <f t="shared" si="40"/>
        <v>57.682174834237699</v>
      </c>
      <c r="U95" s="66">
        <f t="shared" si="40"/>
        <v>58.48484322981993</v>
      </c>
      <c r="V95" s="66">
        <f t="shared" si="40"/>
        <v>59.343496225882348</v>
      </c>
      <c r="W95" s="66">
        <f t="shared" si="40"/>
        <v>60.239497006194476</v>
      </c>
      <c r="X95" s="66">
        <f t="shared" si="40"/>
        <v>61.191482386986799</v>
      </c>
      <c r="Y95" s="66">
        <f t="shared" si="40"/>
        <v>62.199477085522211</v>
      </c>
      <c r="Z95" s="66">
        <f t="shared" si="40"/>
        <v>63.282117918031219</v>
      </c>
      <c r="AA95" s="66">
        <f t="shared" si="40"/>
        <v>64.420768068283309</v>
      </c>
      <c r="AB95" s="66">
        <f t="shared" si="40"/>
        <v>65.634089069771917</v>
      </c>
      <c r="AC95" s="66">
        <f t="shared" si="40"/>
        <v>66.922080922497003</v>
      </c>
    </row>
    <row r="96" spans="2:33" x14ac:dyDescent="0.25">
      <c r="B96" s="64" t="s">
        <v>84</v>
      </c>
      <c r="C96" s="64"/>
      <c r="D96" s="64"/>
      <c r="E96" t="s">
        <v>57</v>
      </c>
      <c r="G96" s="69">
        <f>I96+NPV($F$52,J96:AC96)</f>
        <v>26.988049926035888</v>
      </c>
      <c r="H96" s="69"/>
      <c r="I96" s="66"/>
      <c r="J96" s="66">
        <f>J$30</f>
        <v>2.3529411764705883</v>
      </c>
      <c r="K96" s="66">
        <f t="shared" ref="K96:AC96" si="41">K$30</f>
        <v>2.3529411764705883</v>
      </c>
      <c r="L96" s="66">
        <f t="shared" si="41"/>
        <v>2.3529411764705883</v>
      </c>
      <c r="M96" s="66">
        <f t="shared" si="41"/>
        <v>2.3529411764705883</v>
      </c>
      <c r="N96" s="66">
        <f t="shared" si="41"/>
        <v>2.3529411764705883</v>
      </c>
      <c r="O96" s="66">
        <f t="shared" si="41"/>
        <v>2.3529411764705883</v>
      </c>
      <c r="P96" s="66">
        <f t="shared" si="41"/>
        <v>2.3529411764705883</v>
      </c>
      <c r="Q96" s="66">
        <f t="shared" si="41"/>
        <v>2.3529411764705883</v>
      </c>
      <c r="R96" s="66">
        <f t="shared" si="41"/>
        <v>2.3529411764705883</v>
      </c>
      <c r="S96" s="66">
        <f t="shared" si="41"/>
        <v>2.3529411764705883</v>
      </c>
      <c r="T96" s="66">
        <f t="shared" si="41"/>
        <v>2.3529411764705883</v>
      </c>
      <c r="U96" s="66">
        <f t="shared" si="41"/>
        <v>2.3529411764705883</v>
      </c>
      <c r="V96" s="66">
        <f t="shared" si="41"/>
        <v>2.3529411764705883</v>
      </c>
      <c r="W96" s="66">
        <f t="shared" si="41"/>
        <v>2.3529411764705883</v>
      </c>
      <c r="X96" s="66">
        <f t="shared" si="41"/>
        <v>2.3529411764705883</v>
      </c>
      <c r="Y96" s="66">
        <f t="shared" si="41"/>
        <v>2.3529411764705883</v>
      </c>
      <c r="Z96" s="66">
        <f t="shared" si="41"/>
        <v>2.3529411764705883</v>
      </c>
      <c r="AA96" s="66">
        <f t="shared" si="41"/>
        <v>2.3529411764705883</v>
      </c>
      <c r="AB96" s="66">
        <f t="shared" si="41"/>
        <v>2.3529411764705883</v>
      </c>
      <c r="AC96" s="66">
        <f t="shared" si="41"/>
        <v>2.3529411764705883</v>
      </c>
    </row>
    <row r="97" spans="2:29" s="4" customFormat="1" x14ac:dyDescent="0.25">
      <c r="B97" s="19" t="s">
        <v>66</v>
      </c>
      <c r="C97" s="19"/>
      <c r="D97" s="19"/>
      <c r="E97" s="5" t="s">
        <v>57</v>
      </c>
      <c r="F97" s="5"/>
      <c r="G97" s="81">
        <f>I97+NPV($F$52,J97:AC97)</f>
        <v>617.48718909875049</v>
      </c>
      <c r="H97" s="82"/>
      <c r="I97" s="83">
        <f t="shared" ref="I97:AC97" si="42">I93+I94+I96+I95</f>
        <v>100</v>
      </c>
      <c r="J97" s="83">
        <f t="shared" si="42"/>
        <v>26.674450396590633</v>
      </c>
      <c r="K97" s="83">
        <f t="shared" si="42"/>
        <v>27.557264712316925</v>
      </c>
      <c r="L97" s="83">
        <f t="shared" si="42"/>
        <v>28.468985883409363</v>
      </c>
      <c r="M97" s="83">
        <f t="shared" si="42"/>
        <v>29.38914798338535</v>
      </c>
      <c r="N97" s="83">
        <f t="shared" si="42"/>
        <v>30.317676860456189</v>
      </c>
      <c r="O97" s="83">
        <f t="shared" si="42"/>
        <v>31.264771940264104</v>
      </c>
      <c r="P97" s="83">
        <f t="shared" si="42"/>
        <v>32.20986842727492</v>
      </c>
      <c r="Q97" s="83">
        <f t="shared" si="42"/>
        <v>33.192432746554623</v>
      </c>
      <c r="R97" s="83">
        <f t="shared" si="42"/>
        <v>34.183268512172873</v>
      </c>
      <c r="S97" s="83">
        <f t="shared" si="42"/>
        <v>59.288456932869146</v>
      </c>
      <c r="T97" s="83">
        <f t="shared" si="42"/>
        <v>60.035116010708286</v>
      </c>
      <c r="U97" s="83">
        <f t="shared" si="42"/>
        <v>60.837784406290517</v>
      </c>
      <c r="V97" s="83">
        <f t="shared" si="42"/>
        <v>61.696437402352934</v>
      </c>
      <c r="W97" s="83">
        <f t="shared" si="42"/>
        <v>62.592438182665063</v>
      </c>
      <c r="X97" s="83">
        <f t="shared" si="42"/>
        <v>163.5444235634574</v>
      </c>
      <c r="Y97" s="83">
        <f t="shared" si="42"/>
        <v>64.552418261992798</v>
      </c>
      <c r="Z97" s="83">
        <f t="shared" si="42"/>
        <v>65.635059094501813</v>
      </c>
      <c r="AA97" s="83">
        <f t="shared" si="42"/>
        <v>66.773709244753903</v>
      </c>
      <c r="AB97" s="83">
        <f t="shared" si="42"/>
        <v>67.987030246242512</v>
      </c>
      <c r="AC97" s="83">
        <f t="shared" si="42"/>
        <v>-6.5064684775689301</v>
      </c>
    </row>
    <row r="98" spans="2:29" x14ac:dyDescent="0.25">
      <c r="B98" s="55" t="s">
        <v>88</v>
      </c>
      <c r="C98" s="55"/>
      <c r="D98" s="55"/>
      <c r="E98" t="s">
        <v>57</v>
      </c>
      <c r="F98" t="b">
        <f>ROUND(G97,3)=ROUND(AC98,3)</f>
        <v>1</v>
      </c>
      <c r="G98" s="66"/>
      <c r="H98" s="66"/>
      <c r="I98" s="66">
        <f>I97/(1+$F$52)^(I$61)+G98</f>
        <v>100</v>
      </c>
      <c r="J98" s="66">
        <f t="shared" ref="J98:AC98" si="43">J97/(1+$F$52)^(J$61)+I98</f>
        <v>125.16457584584022</v>
      </c>
      <c r="K98" s="66">
        <f t="shared" si="43"/>
        <v>149.69044333633232</v>
      </c>
      <c r="L98" s="66">
        <f t="shared" si="43"/>
        <v>173.59355285241722</v>
      </c>
      <c r="M98" s="66">
        <f t="shared" si="43"/>
        <v>196.87251073802119</v>
      </c>
      <c r="N98" s="66">
        <f t="shared" si="43"/>
        <v>219.52764255430921</v>
      </c>
      <c r="O98" s="66">
        <f t="shared" si="43"/>
        <v>241.56807307804101</v>
      </c>
      <c r="P98" s="66">
        <f t="shared" si="43"/>
        <v>262.98947520443966</v>
      </c>
      <c r="Q98" s="66">
        <f t="shared" si="43"/>
        <v>283.81481814455958</v>
      </c>
      <c r="R98" s="66">
        <f t="shared" si="43"/>
        <v>304.047842255349</v>
      </c>
      <c r="S98" s="66">
        <f t="shared" si="43"/>
        <v>337.15420693802002</v>
      </c>
      <c r="T98" s="66">
        <f t="shared" si="43"/>
        <v>368.77995713789988</v>
      </c>
      <c r="U98" s="66">
        <f t="shared" si="43"/>
        <v>399.01447213572885</v>
      </c>
      <c r="V98" s="66">
        <f t="shared" si="43"/>
        <v>427.94016952329071</v>
      </c>
      <c r="W98" s="66">
        <f t="shared" si="43"/>
        <v>455.62486529435853</v>
      </c>
      <c r="X98" s="66">
        <f t="shared" si="43"/>
        <v>523.86623912552352</v>
      </c>
      <c r="Y98" s="66">
        <f t="shared" si="43"/>
        <v>549.27705867902955</v>
      </c>
      <c r="Z98" s="66">
        <f t="shared" si="43"/>
        <v>573.65158423923606</v>
      </c>
      <c r="AA98" s="66">
        <f t="shared" si="43"/>
        <v>597.04533868380236</v>
      </c>
      <c r="AB98" s="66">
        <f t="shared" si="43"/>
        <v>619.5159367253915</v>
      </c>
      <c r="AC98" s="66">
        <f t="shared" si="43"/>
        <v>617.48718909875015</v>
      </c>
    </row>
    <row r="99" spans="2:29" x14ac:dyDescent="0.25">
      <c r="B99" s="55"/>
      <c r="C99" s="55"/>
      <c r="D99" s="55"/>
      <c r="G99" s="70"/>
      <c r="H99" s="70"/>
      <c r="I99" s="66"/>
      <c r="J99" s="66"/>
      <c r="K99" s="66"/>
      <c r="L99" s="66"/>
      <c r="M99" s="66"/>
      <c r="N99" s="66"/>
      <c r="O99" s="66"/>
      <c r="P99" s="66"/>
      <c r="Q99" s="66"/>
      <c r="R99" s="66"/>
      <c r="S99" s="66"/>
      <c r="T99" s="66"/>
      <c r="U99" s="66"/>
      <c r="V99" s="66"/>
      <c r="W99" s="66"/>
      <c r="X99" s="66"/>
      <c r="Y99" s="66"/>
      <c r="Z99" s="66"/>
      <c r="AA99" s="66"/>
      <c r="AB99" s="66"/>
      <c r="AC99" s="66"/>
    </row>
    <row r="100" spans="2:29" x14ac:dyDescent="0.25">
      <c r="B100" s="2" t="s">
        <v>87</v>
      </c>
      <c r="C100" s="2"/>
      <c r="D100" s="2"/>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row>
    <row r="101" spans="2:29" x14ac:dyDescent="0.25">
      <c r="B101" s="64" t="s">
        <v>68</v>
      </c>
      <c r="C101" s="64"/>
      <c r="D101" s="64"/>
      <c r="E101" t="s">
        <v>57</v>
      </c>
      <c r="G101" s="69">
        <f>I101+NPV($F$52,J101:AC101)</f>
        <v>0</v>
      </c>
      <c r="H101" s="69"/>
      <c r="I101" s="66"/>
      <c r="J101" s="66">
        <f>IFERROR(PMT($F$52,$F$56,-$F$55),0)</f>
        <v>0</v>
      </c>
      <c r="K101" s="66">
        <f t="shared" ref="K101:AC101" si="44">IFERROR(PMT($F$52,$F$56,-$F$55),0)</f>
        <v>0</v>
      </c>
      <c r="L101" s="66">
        <f t="shared" si="44"/>
        <v>0</v>
      </c>
      <c r="M101" s="66">
        <f t="shared" si="44"/>
        <v>0</v>
      </c>
      <c r="N101" s="66">
        <f t="shared" si="44"/>
        <v>0</v>
      </c>
      <c r="O101" s="66">
        <f t="shared" si="44"/>
        <v>0</v>
      </c>
      <c r="P101" s="66">
        <f t="shared" si="44"/>
        <v>0</v>
      </c>
      <c r="Q101" s="66">
        <f t="shared" si="44"/>
        <v>0</v>
      </c>
      <c r="R101" s="66">
        <f t="shared" si="44"/>
        <v>0</v>
      </c>
      <c r="S101" s="66">
        <f t="shared" si="44"/>
        <v>0</v>
      </c>
      <c r="T101" s="66">
        <f t="shared" si="44"/>
        <v>0</v>
      </c>
      <c r="U101" s="66">
        <f t="shared" si="44"/>
        <v>0</v>
      </c>
      <c r="V101" s="66">
        <f t="shared" si="44"/>
        <v>0</v>
      </c>
      <c r="W101" s="66">
        <f t="shared" si="44"/>
        <v>0</v>
      </c>
      <c r="X101" s="66">
        <f t="shared" si="44"/>
        <v>0</v>
      </c>
      <c r="Y101" s="66">
        <f t="shared" si="44"/>
        <v>0</v>
      </c>
      <c r="Z101" s="66">
        <f t="shared" si="44"/>
        <v>0</v>
      </c>
      <c r="AA101" s="66">
        <f t="shared" si="44"/>
        <v>0</v>
      </c>
      <c r="AB101" s="66">
        <f t="shared" si="44"/>
        <v>0</v>
      </c>
      <c r="AC101" s="66">
        <f t="shared" si="44"/>
        <v>0</v>
      </c>
    </row>
    <row r="102" spans="2:29" x14ac:dyDescent="0.25">
      <c r="B102" s="64" t="s">
        <v>69</v>
      </c>
      <c r="C102" s="64"/>
      <c r="D102" s="64"/>
      <c r="E102" t="s">
        <v>57</v>
      </c>
      <c r="G102" s="69">
        <f>I102+NPV($F$52,J102:AC102)</f>
        <v>118.09747910131668</v>
      </c>
      <c r="H102" s="69"/>
      <c r="I102" s="66"/>
      <c r="J102" s="66">
        <f>IFERROR(PMT($F$52,$F$58,-$F$57),0)</f>
        <v>10.296276395531272</v>
      </c>
      <c r="K102" s="66">
        <f t="shared" ref="K102:AC102" si="45">IFERROR(PMT($F$52,$F$58,-$F$57),0)</f>
        <v>10.296276395531272</v>
      </c>
      <c r="L102" s="66">
        <f t="shared" si="45"/>
        <v>10.296276395531272</v>
      </c>
      <c r="M102" s="66">
        <f t="shared" si="45"/>
        <v>10.296276395531272</v>
      </c>
      <c r="N102" s="66">
        <f t="shared" si="45"/>
        <v>10.296276395531272</v>
      </c>
      <c r="O102" s="66">
        <f t="shared" si="45"/>
        <v>10.296276395531272</v>
      </c>
      <c r="P102" s="66">
        <f t="shared" si="45"/>
        <v>10.296276395531272</v>
      </c>
      <c r="Q102" s="66">
        <f t="shared" si="45"/>
        <v>10.296276395531272</v>
      </c>
      <c r="R102" s="66">
        <f t="shared" si="45"/>
        <v>10.296276395531272</v>
      </c>
      <c r="S102" s="66">
        <f t="shared" si="45"/>
        <v>10.296276395531272</v>
      </c>
      <c r="T102" s="66">
        <f t="shared" si="45"/>
        <v>10.296276395531272</v>
      </c>
      <c r="U102" s="66">
        <f t="shared" si="45"/>
        <v>10.296276395531272</v>
      </c>
      <c r="V102" s="66">
        <f t="shared" si="45"/>
        <v>10.296276395531272</v>
      </c>
      <c r="W102" s="66">
        <f t="shared" si="45"/>
        <v>10.296276395531272</v>
      </c>
      <c r="X102" s="66">
        <f t="shared" si="45"/>
        <v>10.296276395531272</v>
      </c>
      <c r="Y102" s="66">
        <f t="shared" si="45"/>
        <v>10.296276395531272</v>
      </c>
      <c r="Z102" s="66">
        <f t="shared" si="45"/>
        <v>10.296276395531272</v>
      </c>
      <c r="AA102" s="66">
        <f t="shared" si="45"/>
        <v>10.296276395531272</v>
      </c>
      <c r="AB102" s="66">
        <f t="shared" si="45"/>
        <v>10.296276395531272</v>
      </c>
      <c r="AC102" s="66">
        <f t="shared" si="45"/>
        <v>10.296276395531272</v>
      </c>
    </row>
    <row r="103" spans="2:29" x14ac:dyDescent="0.25">
      <c r="B103" s="64" t="s">
        <v>81</v>
      </c>
      <c r="C103" s="64"/>
      <c r="D103" s="64"/>
      <c r="E103" t="s">
        <v>57</v>
      </c>
      <c r="G103" s="69">
        <f>I103+NPV($F$52,J103:AC103)</f>
        <v>472.40166007139777</v>
      </c>
      <c r="H103" s="69"/>
      <c r="I103" s="66"/>
      <c r="J103" s="66">
        <f>J$29</f>
        <v>24.321509220120046</v>
      </c>
      <c r="K103" s="66">
        <f t="shared" ref="K103:AC103" si="46">K$29</f>
        <v>25.204323535846338</v>
      </c>
      <c r="L103" s="66">
        <f t="shared" si="46"/>
        <v>26.116044706938776</v>
      </c>
      <c r="M103" s="66">
        <f t="shared" si="46"/>
        <v>27.036206806914763</v>
      </c>
      <c r="N103" s="66">
        <f t="shared" si="46"/>
        <v>27.964735683985602</v>
      </c>
      <c r="O103" s="66">
        <f t="shared" si="46"/>
        <v>28.911830763793517</v>
      </c>
      <c r="P103" s="66">
        <f t="shared" si="46"/>
        <v>29.856927250804329</v>
      </c>
      <c r="Q103" s="66">
        <f t="shared" si="46"/>
        <v>30.839491570084036</v>
      </c>
      <c r="R103" s="66">
        <f t="shared" si="46"/>
        <v>31.830327335702286</v>
      </c>
      <c r="S103" s="66">
        <f t="shared" si="46"/>
        <v>56.935515756398559</v>
      </c>
      <c r="T103" s="66">
        <f t="shared" si="46"/>
        <v>57.682174834237699</v>
      </c>
      <c r="U103" s="66">
        <f t="shared" si="46"/>
        <v>58.48484322981993</v>
      </c>
      <c r="V103" s="66">
        <f t="shared" si="46"/>
        <v>59.343496225882348</v>
      </c>
      <c r="W103" s="66">
        <f t="shared" si="46"/>
        <v>60.239497006194476</v>
      </c>
      <c r="X103" s="66">
        <f t="shared" si="46"/>
        <v>61.191482386986799</v>
      </c>
      <c r="Y103" s="66">
        <f t="shared" si="46"/>
        <v>62.199477085522211</v>
      </c>
      <c r="Z103" s="66">
        <f t="shared" si="46"/>
        <v>63.282117918031219</v>
      </c>
      <c r="AA103" s="66">
        <f t="shared" si="46"/>
        <v>64.420768068283309</v>
      </c>
      <c r="AB103" s="66">
        <f t="shared" si="46"/>
        <v>65.634089069771917</v>
      </c>
      <c r="AC103" s="66">
        <f t="shared" si="46"/>
        <v>66.922080922497003</v>
      </c>
    </row>
    <row r="104" spans="2:29" x14ac:dyDescent="0.25">
      <c r="B104" s="64" t="s">
        <v>84</v>
      </c>
      <c r="C104" s="64"/>
      <c r="D104" s="64"/>
      <c r="E104" t="s">
        <v>57</v>
      </c>
      <c r="G104" s="69">
        <f>I104+NPV($F$52,J104:AC104)</f>
        <v>26.988049926035888</v>
      </c>
      <c r="H104" s="69"/>
      <c r="I104" s="66"/>
      <c r="J104" s="66">
        <f>J$30</f>
        <v>2.3529411764705883</v>
      </c>
      <c r="K104" s="66">
        <f t="shared" ref="K104:AC104" si="47">K$30</f>
        <v>2.3529411764705883</v>
      </c>
      <c r="L104" s="66">
        <f t="shared" si="47"/>
        <v>2.3529411764705883</v>
      </c>
      <c r="M104" s="66">
        <f t="shared" si="47"/>
        <v>2.3529411764705883</v>
      </c>
      <c r="N104" s="66">
        <f t="shared" si="47"/>
        <v>2.3529411764705883</v>
      </c>
      <c r="O104" s="66">
        <f t="shared" si="47"/>
        <v>2.3529411764705883</v>
      </c>
      <c r="P104" s="66">
        <f t="shared" si="47"/>
        <v>2.3529411764705883</v>
      </c>
      <c r="Q104" s="66">
        <f t="shared" si="47"/>
        <v>2.3529411764705883</v>
      </c>
      <c r="R104" s="66">
        <f t="shared" si="47"/>
        <v>2.3529411764705883</v>
      </c>
      <c r="S104" s="66">
        <f t="shared" si="47"/>
        <v>2.3529411764705883</v>
      </c>
      <c r="T104" s="66">
        <f t="shared" si="47"/>
        <v>2.3529411764705883</v>
      </c>
      <c r="U104" s="66">
        <f t="shared" si="47"/>
        <v>2.3529411764705883</v>
      </c>
      <c r="V104" s="66">
        <f t="shared" si="47"/>
        <v>2.3529411764705883</v>
      </c>
      <c r="W104" s="66">
        <f t="shared" si="47"/>
        <v>2.3529411764705883</v>
      </c>
      <c r="X104" s="66">
        <f t="shared" si="47"/>
        <v>2.3529411764705883</v>
      </c>
      <c r="Y104" s="66">
        <f t="shared" si="47"/>
        <v>2.3529411764705883</v>
      </c>
      <c r="Z104" s="66">
        <f t="shared" si="47"/>
        <v>2.3529411764705883</v>
      </c>
      <c r="AA104" s="66">
        <f t="shared" si="47"/>
        <v>2.3529411764705883</v>
      </c>
      <c r="AB104" s="66">
        <f t="shared" si="47"/>
        <v>2.3529411764705883</v>
      </c>
      <c r="AC104" s="66">
        <f t="shared" si="47"/>
        <v>2.3529411764705883</v>
      </c>
    </row>
    <row r="105" spans="2:29" s="4" customFormat="1" x14ac:dyDescent="0.25">
      <c r="B105" s="19" t="s">
        <v>66</v>
      </c>
      <c r="C105" s="19"/>
      <c r="D105" s="19"/>
      <c r="E105" s="5" t="s">
        <v>57</v>
      </c>
      <c r="F105" s="5"/>
      <c r="G105" s="81">
        <f>I105+NPV($F$52,J105:AC105)</f>
        <v>617.48718909875049</v>
      </c>
      <c r="H105" s="82"/>
      <c r="I105" s="83">
        <f t="shared" ref="I105:AC105" si="48">I101+I102+I104+I103</f>
        <v>0</v>
      </c>
      <c r="J105" s="83">
        <f t="shared" si="48"/>
        <v>36.970726792121908</v>
      </c>
      <c r="K105" s="83">
        <f t="shared" si="48"/>
        <v>37.853541107848201</v>
      </c>
      <c r="L105" s="83">
        <f t="shared" si="48"/>
        <v>38.765262278940639</v>
      </c>
      <c r="M105" s="83">
        <f t="shared" si="48"/>
        <v>39.685424378916622</v>
      </c>
      <c r="N105" s="83">
        <f t="shared" si="48"/>
        <v>40.613953255987461</v>
      </c>
      <c r="O105" s="83">
        <f t="shared" si="48"/>
        <v>41.561048335795377</v>
      </c>
      <c r="P105" s="83">
        <f t="shared" si="48"/>
        <v>42.506144822806192</v>
      </c>
      <c r="Q105" s="83">
        <f t="shared" si="48"/>
        <v>43.488709142085895</v>
      </c>
      <c r="R105" s="83">
        <f t="shared" si="48"/>
        <v>44.479544907704145</v>
      </c>
      <c r="S105" s="83">
        <f t="shared" si="48"/>
        <v>69.584733328400418</v>
      </c>
      <c r="T105" s="83">
        <f t="shared" si="48"/>
        <v>70.331392406239559</v>
      </c>
      <c r="U105" s="83">
        <f t="shared" si="48"/>
        <v>71.134060801821789</v>
      </c>
      <c r="V105" s="83">
        <f t="shared" si="48"/>
        <v>71.992713797884207</v>
      </c>
      <c r="W105" s="83">
        <f t="shared" si="48"/>
        <v>72.888714578196343</v>
      </c>
      <c r="X105" s="83">
        <f t="shared" si="48"/>
        <v>73.840699958988665</v>
      </c>
      <c r="Y105" s="83">
        <f t="shared" si="48"/>
        <v>74.848694657524078</v>
      </c>
      <c r="Z105" s="83">
        <f t="shared" si="48"/>
        <v>75.931335490033078</v>
      </c>
      <c r="AA105" s="83">
        <f t="shared" si="48"/>
        <v>77.069985640285168</v>
      </c>
      <c r="AB105" s="83">
        <f t="shared" si="48"/>
        <v>78.283306641773777</v>
      </c>
      <c r="AC105" s="83">
        <f t="shared" si="48"/>
        <v>79.571298494498862</v>
      </c>
    </row>
    <row r="106" spans="2:29" x14ac:dyDescent="0.25">
      <c r="B106" s="55" t="s">
        <v>88</v>
      </c>
      <c r="C106" s="55"/>
      <c r="D106" s="55"/>
      <c r="E106" t="s">
        <v>57</v>
      </c>
      <c r="F106" t="b">
        <f>ROUND(G105,3)=ROUND(AC106,3)</f>
        <v>1</v>
      </c>
      <c r="G106" s="66"/>
      <c r="H106" s="66"/>
      <c r="I106" s="66">
        <f>I105/(1+$F$52)^(I$61)+G106</f>
        <v>0</v>
      </c>
      <c r="J106" s="66">
        <f t="shared" ref="J106:AC106" si="49">J105/(1+$F$52)^(J$61)+I106</f>
        <v>34.878044143511232</v>
      </c>
      <c r="K106" s="66">
        <f t="shared" si="49"/>
        <v>68.567560971428819</v>
      </c>
      <c r="L106" s="66">
        <f t="shared" si="49"/>
        <v>101.11562269263209</v>
      </c>
      <c r="M106" s="66">
        <f t="shared" si="49"/>
        <v>132.55019586608358</v>
      </c>
      <c r="N106" s="66">
        <f t="shared" si="49"/>
        <v>162.89930436902023</v>
      </c>
      <c r="O106" s="66">
        <f t="shared" si="49"/>
        <v>192.19820346506205</v>
      </c>
      <c r="P106" s="66">
        <f t="shared" si="49"/>
        <v>220.46721745213054</v>
      </c>
      <c r="Q106" s="66">
        <f t="shared" si="49"/>
        <v>247.75257158156163</v>
      </c>
      <c r="R106" s="66">
        <f t="shared" si="49"/>
        <v>274.07994587094646</v>
      </c>
      <c r="S106" s="66">
        <f t="shared" si="49"/>
        <v>312.93569751455658</v>
      </c>
      <c r="T106" s="66">
        <f t="shared" si="49"/>
        <v>349.98539767758655</v>
      </c>
      <c r="U106" s="66">
        <f t="shared" si="49"/>
        <v>385.33684660291556</v>
      </c>
      <c r="V106" s="66">
        <f t="shared" si="49"/>
        <v>419.08984014849636</v>
      </c>
      <c r="W106" s="66">
        <f t="shared" si="49"/>
        <v>451.32858889882732</v>
      </c>
      <c r="X106" s="66">
        <f t="shared" si="49"/>
        <v>482.13973305196953</v>
      </c>
      <c r="Y106" s="66">
        <f t="shared" si="49"/>
        <v>511.60364354465605</v>
      </c>
      <c r="Z106" s="66">
        <f t="shared" si="49"/>
        <v>539.80183980220261</v>
      </c>
      <c r="AA106" s="66">
        <f t="shared" si="49"/>
        <v>566.80283075369346</v>
      </c>
      <c r="AB106" s="66">
        <f t="shared" si="49"/>
        <v>592.67648210370203</v>
      </c>
      <c r="AC106" s="66">
        <f t="shared" si="49"/>
        <v>617.48718909875038</v>
      </c>
    </row>
  </sheetData>
  <pageMargins left="0.7" right="0.7" top="0.75" bottom="0.75" header="0.3" footer="0.3"/>
  <headerFooter>
    <oddFooter>&amp;C_x000D_&amp;1#&amp;"Verdana"&amp;7&amp;K000000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sheetPr>
  <dimension ref="A2:AI106"/>
  <sheetViews>
    <sheetView topLeftCell="A34" workbookViewId="0">
      <selection activeCell="D46" sqref="D46"/>
    </sheetView>
  </sheetViews>
  <sheetFormatPr defaultRowHeight="15" x14ac:dyDescent="0.25"/>
  <cols>
    <col min="1" max="1" width="3.7109375" customWidth="1"/>
    <col min="2" max="2" width="36.7109375" customWidth="1"/>
    <col min="3" max="6" width="15.7109375" customWidth="1"/>
    <col min="7" max="29" width="9.28515625" customWidth="1"/>
  </cols>
  <sheetData>
    <row r="2" spans="1:35" x14ac:dyDescent="0.25">
      <c r="B2" s="6" t="str">
        <f>Overview!$B$2</f>
        <v>Appendix A to the report: Recommendations to the Proposed Reforms in the District Heating Sector in Ukraine - Part 2</v>
      </c>
    </row>
    <row r="3" spans="1:35" ht="21" x14ac:dyDescent="0.35">
      <c r="B3" s="46" t="s">
        <v>92</v>
      </c>
      <c r="C3" s="46"/>
      <c r="D3" s="46"/>
    </row>
    <row r="6" spans="1:35" s="6" customFormat="1" ht="15" customHeight="1" x14ac:dyDescent="0.25">
      <c r="B6" s="43" t="s">
        <v>74</v>
      </c>
      <c r="AD6"/>
      <c r="AE6"/>
      <c r="AF6"/>
      <c r="AG6"/>
      <c r="AH6"/>
      <c r="AI6"/>
    </row>
    <row r="7" spans="1:35" s="6" customFormat="1" ht="15" customHeight="1" x14ac:dyDescent="0.25">
      <c r="B7" s="29"/>
      <c r="C7" s="30"/>
      <c r="D7" s="30"/>
      <c r="E7" s="30" t="s">
        <v>32</v>
      </c>
      <c r="F7" s="30"/>
      <c r="G7" s="37" t="s">
        <v>49</v>
      </c>
      <c r="H7" s="37"/>
      <c r="I7" s="30">
        <v>0</v>
      </c>
      <c r="J7" s="30">
        <f>I7+1</f>
        <v>1</v>
      </c>
      <c r="K7" s="30">
        <f t="shared" ref="K7:AC8" si="0">J7+1</f>
        <v>2</v>
      </c>
      <c r="L7" s="30">
        <f t="shared" si="0"/>
        <v>3</v>
      </c>
      <c r="M7" s="30">
        <f t="shared" si="0"/>
        <v>4</v>
      </c>
      <c r="N7" s="30">
        <f t="shared" si="0"/>
        <v>5</v>
      </c>
      <c r="O7" s="30">
        <f t="shared" si="0"/>
        <v>6</v>
      </c>
      <c r="P7" s="30">
        <f t="shared" si="0"/>
        <v>7</v>
      </c>
      <c r="Q7" s="30">
        <f t="shared" si="0"/>
        <v>8</v>
      </c>
      <c r="R7" s="30">
        <f t="shared" si="0"/>
        <v>9</v>
      </c>
      <c r="S7" s="30">
        <f t="shared" si="0"/>
        <v>10</v>
      </c>
      <c r="T7" s="30">
        <f t="shared" si="0"/>
        <v>11</v>
      </c>
      <c r="U7" s="30">
        <f t="shared" si="0"/>
        <v>12</v>
      </c>
      <c r="V7" s="30">
        <f t="shared" si="0"/>
        <v>13</v>
      </c>
      <c r="W7" s="30">
        <f t="shared" si="0"/>
        <v>14</v>
      </c>
      <c r="X7" s="30">
        <f t="shared" si="0"/>
        <v>15</v>
      </c>
      <c r="Y7" s="30">
        <f t="shared" si="0"/>
        <v>16</v>
      </c>
      <c r="Z7" s="30">
        <f t="shared" si="0"/>
        <v>17</v>
      </c>
      <c r="AA7" s="30">
        <f t="shared" si="0"/>
        <v>18</v>
      </c>
      <c r="AB7" s="30">
        <f t="shared" si="0"/>
        <v>19</v>
      </c>
      <c r="AC7" s="31">
        <f t="shared" si="0"/>
        <v>20</v>
      </c>
      <c r="AD7"/>
      <c r="AE7"/>
      <c r="AF7"/>
      <c r="AG7"/>
      <c r="AH7"/>
      <c r="AI7"/>
    </row>
    <row r="8" spans="1:35" s="6" customFormat="1" ht="15" customHeight="1" x14ac:dyDescent="0.25">
      <c r="B8" s="32"/>
      <c r="C8" s="33"/>
      <c r="D8" s="33"/>
      <c r="E8" s="45"/>
      <c r="F8" s="33"/>
      <c r="G8" s="33"/>
      <c r="H8" s="33"/>
      <c r="I8" s="33">
        <v>2024</v>
      </c>
      <c r="J8" s="33">
        <f>I8+1</f>
        <v>2025</v>
      </c>
      <c r="K8" s="33">
        <f t="shared" si="0"/>
        <v>2026</v>
      </c>
      <c r="L8" s="33">
        <f t="shared" si="0"/>
        <v>2027</v>
      </c>
      <c r="M8" s="33">
        <f t="shared" si="0"/>
        <v>2028</v>
      </c>
      <c r="N8" s="33">
        <f t="shared" si="0"/>
        <v>2029</v>
      </c>
      <c r="O8" s="33">
        <f t="shared" si="0"/>
        <v>2030</v>
      </c>
      <c r="P8" s="33">
        <f t="shared" si="0"/>
        <v>2031</v>
      </c>
      <c r="Q8" s="33">
        <f t="shared" si="0"/>
        <v>2032</v>
      </c>
      <c r="R8" s="33">
        <f t="shared" si="0"/>
        <v>2033</v>
      </c>
      <c r="S8" s="33">
        <f t="shared" si="0"/>
        <v>2034</v>
      </c>
      <c r="T8" s="33">
        <f t="shared" si="0"/>
        <v>2035</v>
      </c>
      <c r="U8" s="33">
        <f t="shared" si="0"/>
        <v>2036</v>
      </c>
      <c r="V8" s="33">
        <f t="shared" si="0"/>
        <v>2037</v>
      </c>
      <c r="W8" s="33">
        <f t="shared" si="0"/>
        <v>2038</v>
      </c>
      <c r="X8" s="33">
        <f t="shared" si="0"/>
        <v>2039</v>
      </c>
      <c r="Y8" s="33">
        <f t="shared" si="0"/>
        <v>2040</v>
      </c>
      <c r="Z8" s="33">
        <f t="shared" si="0"/>
        <v>2041</v>
      </c>
      <c r="AA8" s="33">
        <f t="shared" si="0"/>
        <v>2042</v>
      </c>
      <c r="AB8" s="33">
        <f t="shared" si="0"/>
        <v>2043</v>
      </c>
      <c r="AC8" s="35">
        <f t="shared" si="0"/>
        <v>2044</v>
      </c>
      <c r="AD8"/>
      <c r="AE8"/>
      <c r="AF8"/>
      <c r="AG8"/>
      <c r="AH8"/>
      <c r="AI8"/>
    </row>
    <row r="10" spans="1:35" x14ac:dyDescent="0.25">
      <c r="B10" t="s">
        <v>75</v>
      </c>
      <c r="E10" t="s">
        <v>82</v>
      </c>
      <c r="J10" s="85">
        <v>10000</v>
      </c>
      <c r="K10" s="66">
        <f>J10</f>
        <v>10000</v>
      </c>
      <c r="L10" s="66">
        <f t="shared" ref="L10:AC11" si="1">K10</f>
        <v>10000</v>
      </c>
      <c r="M10" s="66">
        <f t="shared" si="1"/>
        <v>10000</v>
      </c>
      <c r="N10" s="66">
        <f t="shared" si="1"/>
        <v>10000</v>
      </c>
      <c r="O10" s="66">
        <f t="shared" si="1"/>
        <v>10000</v>
      </c>
      <c r="P10" s="66">
        <f t="shared" si="1"/>
        <v>10000</v>
      </c>
      <c r="Q10" s="66">
        <f t="shared" si="1"/>
        <v>10000</v>
      </c>
      <c r="R10" s="66">
        <f t="shared" si="1"/>
        <v>10000</v>
      </c>
      <c r="S10" s="66">
        <f t="shared" si="1"/>
        <v>10000</v>
      </c>
      <c r="T10" s="66">
        <f t="shared" si="1"/>
        <v>10000</v>
      </c>
      <c r="U10" s="66">
        <f t="shared" si="1"/>
        <v>10000</v>
      </c>
      <c r="V10" s="66">
        <f t="shared" si="1"/>
        <v>10000</v>
      </c>
      <c r="W10" s="66">
        <f t="shared" si="1"/>
        <v>10000</v>
      </c>
      <c r="X10" s="66">
        <f t="shared" si="1"/>
        <v>10000</v>
      </c>
      <c r="Y10" s="66">
        <f t="shared" si="1"/>
        <v>10000</v>
      </c>
      <c r="Z10" s="66">
        <f t="shared" si="1"/>
        <v>10000</v>
      </c>
      <c r="AA10" s="66">
        <f t="shared" si="1"/>
        <v>10000</v>
      </c>
      <c r="AB10" s="66">
        <f t="shared" si="1"/>
        <v>10000</v>
      </c>
      <c r="AC10" s="66">
        <f t="shared" si="1"/>
        <v>10000</v>
      </c>
    </row>
    <row r="11" spans="1:35" x14ac:dyDescent="0.25">
      <c r="B11" t="s">
        <v>76</v>
      </c>
      <c r="E11" t="s">
        <v>83</v>
      </c>
      <c r="J11" s="86">
        <v>0.15</v>
      </c>
      <c r="K11" s="1">
        <f>J11</f>
        <v>0.15</v>
      </c>
      <c r="L11" s="1">
        <f t="shared" si="1"/>
        <v>0.15</v>
      </c>
      <c r="M11" s="1">
        <f t="shared" si="1"/>
        <v>0.15</v>
      </c>
      <c r="N11" s="1">
        <f t="shared" si="1"/>
        <v>0.15</v>
      </c>
      <c r="O11" s="1">
        <f t="shared" si="1"/>
        <v>0.15</v>
      </c>
      <c r="P11" s="1">
        <f t="shared" si="1"/>
        <v>0.15</v>
      </c>
      <c r="Q11" s="1">
        <f t="shared" si="1"/>
        <v>0.15</v>
      </c>
      <c r="R11" s="1">
        <f t="shared" si="1"/>
        <v>0.15</v>
      </c>
      <c r="S11" s="1">
        <f t="shared" si="1"/>
        <v>0.15</v>
      </c>
      <c r="T11" s="1">
        <f t="shared" si="1"/>
        <v>0.15</v>
      </c>
      <c r="U11" s="1">
        <f t="shared" si="1"/>
        <v>0.15</v>
      </c>
      <c r="V11" s="1">
        <f t="shared" si="1"/>
        <v>0.15</v>
      </c>
      <c r="W11" s="1">
        <f t="shared" si="1"/>
        <v>0.15</v>
      </c>
      <c r="X11" s="1">
        <f t="shared" si="1"/>
        <v>0.15</v>
      </c>
      <c r="Y11" s="1">
        <f t="shared" si="1"/>
        <v>0.15</v>
      </c>
      <c r="Z11" s="1">
        <f t="shared" si="1"/>
        <v>0.15</v>
      </c>
      <c r="AA11" s="1">
        <f t="shared" si="1"/>
        <v>0.15</v>
      </c>
      <c r="AB11" s="1">
        <f t="shared" si="1"/>
        <v>0.15</v>
      </c>
      <c r="AC11" s="1">
        <f t="shared" si="1"/>
        <v>0.15</v>
      </c>
    </row>
    <row r="12" spans="1:35" x14ac:dyDescent="0.25">
      <c r="B12" t="s">
        <v>76</v>
      </c>
      <c r="C12" s="1"/>
      <c r="E12" t="s">
        <v>82</v>
      </c>
      <c r="J12" s="66">
        <f>J13-J10</f>
        <v>1764.7058823529424</v>
      </c>
      <c r="K12" s="66">
        <f>K13-K10</f>
        <v>1764.7058823529424</v>
      </c>
      <c r="L12" s="66">
        <f t="shared" ref="L12:AC12" si="2">L13-L10</f>
        <v>1764.7058823529424</v>
      </c>
      <c r="M12" s="66">
        <f t="shared" si="2"/>
        <v>1764.7058823529424</v>
      </c>
      <c r="N12" s="66">
        <f t="shared" si="2"/>
        <v>1764.7058823529424</v>
      </c>
      <c r="O12" s="66">
        <f t="shared" si="2"/>
        <v>1764.7058823529424</v>
      </c>
      <c r="P12" s="66">
        <f t="shared" si="2"/>
        <v>1764.7058823529424</v>
      </c>
      <c r="Q12" s="66">
        <f t="shared" si="2"/>
        <v>1764.7058823529424</v>
      </c>
      <c r="R12" s="66">
        <f t="shared" si="2"/>
        <v>1764.7058823529424</v>
      </c>
      <c r="S12" s="66">
        <f t="shared" si="2"/>
        <v>1764.7058823529424</v>
      </c>
      <c r="T12" s="66">
        <f t="shared" si="2"/>
        <v>1764.7058823529424</v>
      </c>
      <c r="U12" s="66">
        <f t="shared" si="2"/>
        <v>1764.7058823529424</v>
      </c>
      <c r="V12" s="66">
        <f t="shared" si="2"/>
        <v>1764.7058823529424</v>
      </c>
      <c r="W12" s="66">
        <f t="shared" si="2"/>
        <v>1764.7058823529424</v>
      </c>
      <c r="X12" s="66">
        <f t="shared" si="2"/>
        <v>1764.7058823529424</v>
      </c>
      <c r="Y12" s="66">
        <f t="shared" si="2"/>
        <v>1764.7058823529424</v>
      </c>
      <c r="Z12" s="66">
        <f t="shared" si="2"/>
        <v>1764.7058823529424</v>
      </c>
      <c r="AA12" s="66">
        <f t="shared" si="2"/>
        <v>1764.7058823529424</v>
      </c>
      <c r="AB12" s="66">
        <f t="shared" si="2"/>
        <v>1764.7058823529424</v>
      </c>
      <c r="AC12" s="66">
        <f t="shared" si="2"/>
        <v>1764.7058823529424</v>
      </c>
    </row>
    <row r="13" spans="1:35" x14ac:dyDescent="0.25">
      <c r="B13" t="s">
        <v>77</v>
      </c>
      <c r="E13" t="s">
        <v>82</v>
      </c>
      <c r="J13" s="66">
        <f t="shared" ref="J13:AC13" si="3">J$10/(1-J$11)</f>
        <v>11764.705882352942</v>
      </c>
      <c r="K13" s="66">
        <f t="shared" si="3"/>
        <v>11764.705882352942</v>
      </c>
      <c r="L13" s="66">
        <f t="shared" si="3"/>
        <v>11764.705882352942</v>
      </c>
      <c r="M13" s="66">
        <f t="shared" si="3"/>
        <v>11764.705882352942</v>
      </c>
      <c r="N13" s="66">
        <f t="shared" si="3"/>
        <v>11764.705882352942</v>
      </c>
      <c r="O13" s="66">
        <f t="shared" si="3"/>
        <v>11764.705882352942</v>
      </c>
      <c r="P13" s="66">
        <f t="shared" si="3"/>
        <v>11764.705882352942</v>
      </c>
      <c r="Q13" s="66">
        <f t="shared" si="3"/>
        <v>11764.705882352942</v>
      </c>
      <c r="R13" s="66">
        <f t="shared" si="3"/>
        <v>11764.705882352942</v>
      </c>
      <c r="S13" s="66">
        <f t="shared" si="3"/>
        <v>11764.705882352942</v>
      </c>
      <c r="T13" s="66">
        <f t="shared" si="3"/>
        <v>11764.705882352942</v>
      </c>
      <c r="U13" s="66">
        <f t="shared" si="3"/>
        <v>11764.705882352942</v>
      </c>
      <c r="V13" s="66">
        <f t="shared" si="3"/>
        <v>11764.705882352942</v>
      </c>
      <c r="W13" s="66">
        <f t="shared" si="3"/>
        <v>11764.705882352942</v>
      </c>
      <c r="X13" s="66">
        <f t="shared" si="3"/>
        <v>11764.705882352942</v>
      </c>
      <c r="Y13" s="66">
        <f t="shared" si="3"/>
        <v>11764.705882352942</v>
      </c>
      <c r="Z13" s="66">
        <f t="shared" si="3"/>
        <v>11764.705882352942</v>
      </c>
      <c r="AA13" s="66">
        <f t="shared" si="3"/>
        <v>11764.705882352942</v>
      </c>
      <c r="AB13" s="66">
        <f t="shared" si="3"/>
        <v>11764.705882352942</v>
      </c>
      <c r="AC13" s="66">
        <f t="shared" si="3"/>
        <v>11764.705882352942</v>
      </c>
    </row>
    <row r="15" spans="1:35" x14ac:dyDescent="0.25">
      <c r="B15" t="s">
        <v>78</v>
      </c>
      <c r="E15" t="s">
        <v>83</v>
      </c>
      <c r="J15" s="1">
        <f>J16+J17+J18+J19</f>
        <v>1</v>
      </c>
      <c r="K15" s="1">
        <f>K16+K17+K18+K19</f>
        <v>1</v>
      </c>
      <c r="L15" s="1">
        <f t="shared" ref="L15:AC15" si="4">L16+L17+L18+L19</f>
        <v>1</v>
      </c>
      <c r="M15" s="1">
        <f t="shared" si="4"/>
        <v>1</v>
      </c>
      <c r="N15" s="1">
        <f t="shared" si="4"/>
        <v>1</v>
      </c>
      <c r="O15" s="1">
        <f t="shared" si="4"/>
        <v>1</v>
      </c>
      <c r="P15" s="1">
        <f t="shared" si="4"/>
        <v>1</v>
      </c>
      <c r="Q15" s="1">
        <f t="shared" si="4"/>
        <v>1</v>
      </c>
      <c r="R15" s="1">
        <f t="shared" si="4"/>
        <v>1</v>
      </c>
      <c r="S15" s="1">
        <f t="shared" si="4"/>
        <v>1</v>
      </c>
      <c r="T15" s="1">
        <f t="shared" si="4"/>
        <v>1</v>
      </c>
      <c r="U15" s="1">
        <f t="shared" si="4"/>
        <v>1</v>
      </c>
      <c r="V15" s="1">
        <f t="shared" si="4"/>
        <v>1</v>
      </c>
      <c r="W15" s="1">
        <f t="shared" si="4"/>
        <v>1</v>
      </c>
      <c r="X15" s="1">
        <f t="shared" si="4"/>
        <v>1</v>
      </c>
      <c r="Y15" s="1">
        <f t="shared" si="4"/>
        <v>1</v>
      </c>
      <c r="Z15" s="1">
        <f t="shared" si="4"/>
        <v>1</v>
      </c>
      <c r="AA15" s="1">
        <f t="shared" si="4"/>
        <v>1</v>
      </c>
      <c r="AB15" s="1">
        <f t="shared" si="4"/>
        <v>1</v>
      </c>
      <c r="AC15" s="1">
        <f t="shared" si="4"/>
        <v>1</v>
      </c>
    </row>
    <row r="16" spans="1:35" x14ac:dyDescent="0.25">
      <c r="A16" s="10">
        <v>1</v>
      </c>
      <c r="B16" s="13" t="s">
        <v>5</v>
      </c>
      <c r="E16" t="s">
        <v>83</v>
      </c>
      <c r="J16" s="84">
        <v>0.8</v>
      </c>
      <c r="K16" s="1">
        <f>J16</f>
        <v>0.8</v>
      </c>
      <c r="L16" s="1">
        <f t="shared" ref="L16:AC16" si="5">K16</f>
        <v>0.8</v>
      </c>
      <c r="M16" s="1">
        <f t="shared" si="5"/>
        <v>0.8</v>
      </c>
      <c r="N16" s="1">
        <f t="shared" si="5"/>
        <v>0.8</v>
      </c>
      <c r="O16" s="1">
        <f t="shared" si="5"/>
        <v>0.8</v>
      </c>
      <c r="P16" s="1">
        <f t="shared" si="5"/>
        <v>0.8</v>
      </c>
      <c r="Q16" s="1">
        <f t="shared" si="5"/>
        <v>0.8</v>
      </c>
      <c r="R16" s="1">
        <f t="shared" si="5"/>
        <v>0.8</v>
      </c>
      <c r="S16" s="1">
        <f t="shared" si="5"/>
        <v>0.8</v>
      </c>
      <c r="T16" s="1">
        <f t="shared" si="5"/>
        <v>0.8</v>
      </c>
      <c r="U16" s="1">
        <f t="shared" si="5"/>
        <v>0.8</v>
      </c>
      <c r="V16" s="1">
        <f t="shared" si="5"/>
        <v>0.8</v>
      </c>
      <c r="W16" s="1">
        <f t="shared" si="5"/>
        <v>0.8</v>
      </c>
      <c r="X16" s="1">
        <f t="shared" si="5"/>
        <v>0.8</v>
      </c>
      <c r="Y16" s="1">
        <f t="shared" si="5"/>
        <v>0.8</v>
      </c>
      <c r="Z16" s="1">
        <f t="shared" si="5"/>
        <v>0.8</v>
      </c>
      <c r="AA16" s="1">
        <f t="shared" si="5"/>
        <v>0.8</v>
      </c>
      <c r="AB16" s="1">
        <f t="shared" si="5"/>
        <v>0.8</v>
      </c>
      <c r="AC16" s="1">
        <f t="shared" si="5"/>
        <v>0.8</v>
      </c>
    </row>
    <row r="17" spans="1:29" x14ac:dyDescent="0.25">
      <c r="A17" s="10">
        <v>2</v>
      </c>
      <c r="B17" s="13" t="s">
        <v>6</v>
      </c>
      <c r="E17" t="s">
        <v>83</v>
      </c>
      <c r="J17" s="84">
        <v>0</v>
      </c>
      <c r="K17" s="1">
        <f>J17</f>
        <v>0</v>
      </c>
      <c r="L17" s="1">
        <f t="shared" ref="L17:AC17" si="6">K17</f>
        <v>0</v>
      </c>
      <c r="M17" s="1">
        <f t="shared" si="6"/>
        <v>0</v>
      </c>
      <c r="N17" s="1">
        <f t="shared" si="6"/>
        <v>0</v>
      </c>
      <c r="O17" s="1">
        <f t="shared" si="6"/>
        <v>0</v>
      </c>
      <c r="P17" s="1">
        <f t="shared" si="6"/>
        <v>0</v>
      </c>
      <c r="Q17" s="1">
        <f t="shared" si="6"/>
        <v>0</v>
      </c>
      <c r="R17" s="1">
        <f t="shared" si="6"/>
        <v>0</v>
      </c>
      <c r="S17" s="1">
        <f t="shared" si="6"/>
        <v>0</v>
      </c>
      <c r="T17" s="1">
        <f t="shared" si="6"/>
        <v>0</v>
      </c>
      <c r="U17" s="1">
        <f t="shared" si="6"/>
        <v>0</v>
      </c>
      <c r="V17" s="1">
        <f t="shared" si="6"/>
        <v>0</v>
      </c>
      <c r="W17" s="1">
        <f t="shared" si="6"/>
        <v>0</v>
      </c>
      <c r="X17" s="1">
        <f t="shared" si="6"/>
        <v>0</v>
      </c>
      <c r="Y17" s="1">
        <f t="shared" si="6"/>
        <v>0</v>
      </c>
      <c r="Z17" s="1">
        <f t="shared" si="6"/>
        <v>0</v>
      </c>
      <c r="AA17" s="1">
        <f t="shared" si="6"/>
        <v>0</v>
      </c>
      <c r="AB17" s="1">
        <f t="shared" si="6"/>
        <v>0</v>
      </c>
      <c r="AC17" s="1">
        <f t="shared" si="6"/>
        <v>0</v>
      </c>
    </row>
    <row r="18" spans="1:29" x14ac:dyDescent="0.25">
      <c r="A18" s="10">
        <v>3</v>
      </c>
      <c r="B18" s="13" t="s">
        <v>4</v>
      </c>
      <c r="E18" t="s">
        <v>83</v>
      </c>
      <c r="J18" s="84">
        <v>0</v>
      </c>
      <c r="K18" s="1">
        <f>J18</f>
        <v>0</v>
      </c>
      <c r="L18" s="1">
        <f t="shared" ref="L18:AC18" si="7">K18</f>
        <v>0</v>
      </c>
      <c r="M18" s="1">
        <f t="shared" si="7"/>
        <v>0</v>
      </c>
      <c r="N18" s="1">
        <f t="shared" si="7"/>
        <v>0</v>
      </c>
      <c r="O18" s="1">
        <f t="shared" si="7"/>
        <v>0</v>
      </c>
      <c r="P18" s="1">
        <f t="shared" si="7"/>
        <v>0</v>
      </c>
      <c r="Q18" s="1">
        <f t="shared" si="7"/>
        <v>0</v>
      </c>
      <c r="R18" s="1">
        <f t="shared" si="7"/>
        <v>0</v>
      </c>
      <c r="S18" s="1">
        <f t="shared" si="7"/>
        <v>0</v>
      </c>
      <c r="T18" s="1">
        <f t="shared" si="7"/>
        <v>0</v>
      </c>
      <c r="U18" s="1">
        <f t="shared" si="7"/>
        <v>0</v>
      </c>
      <c r="V18" s="1">
        <f t="shared" si="7"/>
        <v>0</v>
      </c>
      <c r="W18" s="1">
        <f t="shared" si="7"/>
        <v>0</v>
      </c>
      <c r="X18" s="1">
        <f t="shared" si="7"/>
        <v>0</v>
      </c>
      <c r="Y18" s="1">
        <f t="shared" si="7"/>
        <v>0</v>
      </c>
      <c r="Z18" s="1">
        <f t="shared" si="7"/>
        <v>0</v>
      </c>
      <c r="AA18" s="1">
        <f t="shared" si="7"/>
        <v>0</v>
      </c>
      <c r="AB18" s="1">
        <f t="shared" si="7"/>
        <v>0</v>
      </c>
      <c r="AC18" s="1">
        <f t="shared" si="7"/>
        <v>0</v>
      </c>
    </row>
    <row r="19" spans="1:29" x14ac:dyDescent="0.25">
      <c r="A19" s="10">
        <v>4</v>
      </c>
      <c r="B19" s="13" t="s">
        <v>7</v>
      </c>
      <c r="E19" t="s">
        <v>83</v>
      </c>
      <c r="J19" s="62">
        <f>1-J16-J17-J18</f>
        <v>0.19999999999999996</v>
      </c>
      <c r="K19" s="62">
        <f>1-K16-K17-K18</f>
        <v>0.19999999999999996</v>
      </c>
      <c r="L19" s="62">
        <f t="shared" ref="L19:AC19" si="8">1-L16-L17-L18</f>
        <v>0.19999999999999996</v>
      </c>
      <c r="M19" s="62">
        <f t="shared" si="8"/>
        <v>0.19999999999999996</v>
      </c>
      <c r="N19" s="62">
        <f t="shared" si="8"/>
        <v>0.19999999999999996</v>
      </c>
      <c r="O19" s="62">
        <f t="shared" si="8"/>
        <v>0.19999999999999996</v>
      </c>
      <c r="P19" s="62">
        <f t="shared" si="8"/>
        <v>0.19999999999999996</v>
      </c>
      <c r="Q19" s="62">
        <f t="shared" si="8"/>
        <v>0.19999999999999996</v>
      </c>
      <c r="R19" s="62">
        <f t="shared" si="8"/>
        <v>0.19999999999999996</v>
      </c>
      <c r="S19" s="62">
        <f t="shared" si="8"/>
        <v>0.19999999999999996</v>
      </c>
      <c r="T19" s="62">
        <f t="shared" si="8"/>
        <v>0.19999999999999996</v>
      </c>
      <c r="U19" s="62">
        <f t="shared" si="8"/>
        <v>0.19999999999999996</v>
      </c>
      <c r="V19" s="62">
        <f t="shared" si="8"/>
        <v>0.19999999999999996</v>
      </c>
      <c r="W19" s="62">
        <f t="shared" si="8"/>
        <v>0.19999999999999996</v>
      </c>
      <c r="X19" s="62">
        <f t="shared" si="8"/>
        <v>0.19999999999999996</v>
      </c>
      <c r="Y19" s="62">
        <f t="shared" si="8"/>
        <v>0.19999999999999996</v>
      </c>
      <c r="Z19" s="62">
        <f t="shared" si="8"/>
        <v>0.19999999999999996</v>
      </c>
      <c r="AA19" s="62">
        <f t="shared" si="8"/>
        <v>0.19999999999999996</v>
      </c>
      <c r="AB19" s="62">
        <f t="shared" si="8"/>
        <v>0.19999999999999996</v>
      </c>
      <c r="AC19" s="62">
        <f t="shared" si="8"/>
        <v>0.19999999999999996</v>
      </c>
    </row>
    <row r="21" spans="1:29" x14ac:dyDescent="0.25">
      <c r="B21" t="s">
        <v>80</v>
      </c>
      <c r="E21" t="s">
        <v>48</v>
      </c>
      <c r="J21" s="66">
        <f>SUMPRODUCT(J16:J19,J22:J25)</f>
        <v>950.02809703232299</v>
      </c>
      <c r="K21" s="66">
        <f t="shared" ref="K21:AC21" si="9">SUMPRODUCT(K16:K19,K22:K25)</f>
        <v>1003.3603658733123</v>
      </c>
      <c r="L21" s="66">
        <f t="shared" si="9"/>
        <v>1075.8875201989954</v>
      </c>
      <c r="M21" s="66">
        <f t="shared" si="9"/>
        <v>1150.7322826827808</v>
      </c>
      <c r="N21" s="66">
        <f t="shared" si="9"/>
        <v>1272.5035050003639</v>
      </c>
      <c r="O21" s="66">
        <f t="shared" si="9"/>
        <v>1428.0329491315977</v>
      </c>
      <c r="P21" s="66">
        <f t="shared" si="9"/>
        <v>1452.0720783034803</v>
      </c>
      <c r="Q21" s="66">
        <f t="shared" si="9"/>
        <v>1479.4831713428225</v>
      </c>
      <c r="R21" s="66">
        <f t="shared" si="9"/>
        <v>1504.2675845857516</v>
      </c>
      <c r="S21" s="66">
        <f t="shared" si="9"/>
        <v>1938.9831459654956</v>
      </c>
      <c r="T21" s="66">
        <f t="shared" si="9"/>
        <v>1959.5842718508998</v>
      </c>
      <c r="U21" s="66">
        <f t="shared" si="9"/>
        <v>1981.1133407173729</v>
      </c>
      <c r="V21" s="66">
        <f t="shared" si="9"/>
        <v>2003.5813114789139</v>
      </c>
      <c r="W21" s="66">
        <f t="shared" si="9"/>
        <v>2026.656678975799</v>
      </c>
      <c r="X21" s="66">
        <f t="shared" si="9"/>
        <v>2050.6709483677523</v>
      </c>
      <c r="Y21" s="66">
        <f t="shared" si="9"/>
        <v>2078.341581793406</v>
      </c>
      <c r="Z21" s="66">
        <f t="shared" si="9"/>
        <v>2096.278400201958</v>
      </c>
      <c r="AA21" s="66">
        <f t="shared" si="9"/>
        <v>2115.1431615915785</v>
      </c>
      <c r="AB21" s="66">
        <f t="shared" si="9"/>
        <v>2135.2450437869397</v>
      </c>
      <c r="AC21" s="66">
        <f t="shared" si="9"/>
        <v>2156.5840467880407</v>
      </c>
    </row>
    <row r="22" spans="1:29" x14ac:dyDescent="0.25">
      <c r="A22" s="10">
        <v>1</v>
      </c>
      <c r="B22" s="13" t="s">
        <v>5</v>
      </c>
      <c r="E22" t="s">
        <v>48</v>
      </c>
      <c r="I22" s="66"/>
      <c r="J22" s="66">
        <f>Basis!J105</f>
        <v>670.70305036285288</v>
      </c>
      <c r="K22" s="66">
        <f>Basis!K105</f>
        <v>718.60858220490582</v>
      </c>
      <c r="L22" s="66">
        <f>Basis!L105</f>
        <v>789.89345022629527</v>
      </c>
      <c r="M22" s="66">
        <f>Basis!M105</f>
        <v>863.89595870653727</v>
      </c>
      <c r="N22" s="66">
        <f>Basis!N105</f>
        <v>996.37874796576125</v>
      </c>
      <c r="O22" s="66">
        <f>Basis!O105</f>
        <v>1170.6647826838848</v>
      </c>
      <c r="P22" s="66">
        <f>Basis!P105</f>
        <v>1180.6303937997586</v>
      </c>
      <c r="Q22" s="66">
        <f>Basis!Q105</f>
        <v>1194.0147683142425</v>
      </c>
      <c r="R22" s="66">
        <f>Basis!R105</f>
        <v>1203.9400248485163</v>
      </c>
      <c r="S22" s="66">
        <f>Basis!S105</f>
        <v>1213.8492226334004</v>
      </c>
      <c r="T22" s="66">
        <f>Basis!T105</f>
        <v>1223.7341245860739</v>
      </c>
      <c r="U22" s="66">
        <f>Basis!U105</f>
        <v>1233.5887572630427</v>
      </c>
      <c r="V22" s="66">
        <f>Basis!V105</f>
        <v>1243.4273445486426</v>
      </c>
      <c r="W22" s="66">
        <f>Basis!W105</f>
        <v>1253.2315373381161</v>
      </c>
      <c r="X22" s="66">
        <f>Basis!X105</f>
        <v>1263.0196847362215</v>
      </c>
      <c r="Y22" s="66">
        <f>Basis!Y105</f>
        <v>1276.1880891744111</v>
      </c>
      <c r="Z22" s="66">
        <f>Basis!Z105</f>
        <v>1275.6029944942848</v>
      </c>
      <c r="AA22" s="66">
        <f>Basis!AA105</f>
        <v>1274.9876305384532</v>
      </c>
      <c r="AB22" s="66">
        <f>Basis!AB105</f>
        <v>1274.3319120010217</v>
      </c>
      <c r="AC22" s="66">
        <f>Basis!AC105</f>
        <v>1273.6358388819901</v>
      </c>
    </row>
    <row r="23" spans="1:29" x14ac:dyDescent="0.25">
      <c r="A23" s="10">
        <v>2</v>
      </c>
      <c r="B23" s="13" t="s">
        <v>6</v>
      </c>
      <c r="E23" t="s">
        <v>48</v>
      </c>
      <c r="I23" s="66"/>
      <c r="J23" s="66">
        <f>Basis!J121</f>
        <v>1491.7344721000002</v>
      </c>
      <c r="K23" s="66">
        <f>Basis!K121</f>
        <v>1463.9062767882353</v>
      </c>
      <c r="L23" s="66">
        <f>Basis!L121</f>
        <v>1419.9935092588235</v>
      </c>
      <c r="M23" s="66">
        <f>Basis!M121</f>
        <v>1373.7986084647059</v>
      </c>
      <c r="N23" s="66">
        <f>Basis!N121</f>
        <v>1285.5829394044119</v>
      </c>
      <c r="O23" s="66">
        <f>Basis!O121</f>
        <v>1169.3542630058826</v>
      </c>
      <c r="P23" s="66">
        <f>Basis!P121</f>
        <v>1169.9359528411767</v>
      </c>
      <c r="Q23" s="66">
        <f>Basis!Q121</f>
        <v>1170.5540133352945</v>
      </c>
      <c r="R23" s="66">
        <f>Basis!R121</f>
        <v>1171.2084204176474</v>
      </c>
      <c r="S23" s="66">
        <f>Basis!S121</f>
        <v>1171.9173714529416</v>
      </c>
      <c r="T23" s="66">
        <f>Basis!T121</f>
        <v>1172.6444957823533</v>
      </c>
      <c r="U23" s="66">
        <f>Basis!U121</f>
        <v>1173.4261640647062</v>
      </c>
      <c r="V23" s="66">
        <f>Basis!V121</f>
        <v>1174.262352229412</v>
      </c>
      <c r="W23" s="66">
        <f>Basis!W121</f>
        <v>1175.1349110529413</v>
      </c>
      <c r="X23" s="66">
        <f>Basis!X121</f>
        <v>1176.0619897588238</v>
      </c>
      <c r="Y23" s="66">
        <f>Basis!Y121</f>
        <v>1177.0436124176474</v>
      </c>
      <c r="Z23" s="66">
        <f>Basis!Z121</f>
        <v>1178.0979282529415</v>
      </c>
      <c r="AA23" s="66">
        <f>Basis!AA121</f>
        <v>1179.2067880411767</v>
      </c>
      <c r="AB23" s="66">
        <f>Basis!AB121</f>
        <v>1180.3883650764708</v>
      </c>
      <c r="AC23" s="66">
        <f>Basis!AC121</f>
        <v>1181.6426593588237</v>
      </c>
    </row>
    <row r="24" spans="1:29" x14ac:dyDescent="0.25">
      <c r="A24" s="10">
        <v>3</v>
      </c>
      <c r="B24" s="13" t="s">
        <v>4</v>
      </c>
      <c r="E24" t="s">
        <v>48</v>
      </c>
      <c r="I24" s="66"/>
      <c r="J24" s="66">
        <f>Basis!J137</f>
        <v>752.94612487380016</v>
      </c>
      <c r="K24" s="66">
        <f>Basis!K137</f>
        <v>734.80952798360011</v>
      </c>
      <c r="L24" s="66">
        <f>Basis!L137</f>
        <v>705.3241483516</v>
      </c>
      <c r="M24" s="66">
        <f>Basis!M137</f>
        <v>674.52309569260024</v>
      </c>
      <c r="N24" s="66">
        <f>Basis!N137</f>
        <v>615.32853897575012</v>
      </c>
      <c r="O24" s="66">
        <f>Basis!O137</f>
        <v>535.84206401740016</v>
      </c>
      <c r="P24" s="66">
        <f>Basis!P137</f>
        <v>536.17828074220006</v>
      </c>
      <c r="Q24" s="66">
        <f>Basis!Q137</f>
        <v>536.53551970780006</v>
      </c>
      <c r="R24" s="66">
        <f>Basis!R137</f>
        <v>536.91376700140006</v>
      </c>
      <c r="S24" s="66">
        <f>Basis!S137</f>
        <v>537.32354069980011</v>
      </c>
      <c r="T24" s="66">
        <f>Basis!T137</f>
        <v>537.74381856220009</v>
      </c>
      <c r="U24" s="66">
        <f>Basis!U137</f>
        <v>538.19562282940012</v>
      </c>
      <c r="V24" s="66">
        <f>Basis!V137</f>
        <v>538.67893958860009</v>
      </c>
      <c r="W24" s="66">
        <f>Basis!W137</f>
        <v>539.18327858860016</v>
      </c>
      <c r="X24" s="66">
        <f>Basis!X137</f>
        <v>539.71913008060017</v>
      </c>
      <c r="Y24" s="66">
        <f>Basis!Y137</f>
        <v>540.28650797740011</v>
      </c>
      <c r="Z24" s="66">
        <f>Basis!Z137</f>
        <v>540.89590253020015</v>
      </c>
      <c r="AA24" s="66">
        <f>Basis!AA137</f>
        <v>541.53682348780012</v>
      </c>
      <c r="AB24" s="66">
        <f>Basis!AB137</f>
        <v>542.21977501420008</v>
      </c>
      <c r="AC24" s="66">
        <f>Basis!AC137</f>
        <v>542.94475710940014</v>
      </c>
    </row>
    <row r="25" spans="1:29" x14ac:dyDescent="0.25">
      <c r="A25" s="10">
        <v>4</v>
      </c>
      <c r="B25" s="13" t="s">
        <v>7</v>
      </c>
      <c r="E25" t="s">
        <v>48</v>
      </c>
      <c r="I25" s="66"/>
      <c r="J25" s="66">
        <f>Basis!J153</f>
        <v>2067.3282837102038</v>
      </c>
      <c r="K25" s="66">
        <f>Basis!K153</f>
        <v>2142.3675005469386</v>
      </c>
      <c r="L25" s="66">
        <f>Basis!L153</f>
        <v>2219.8638000897959</v>
      </c>
      <c r="M25" s="66">
        <f>Basis!M153</f>
        <v>2298.0775785877545</v>
      </c>
      <c r="N25" s="66">
        <f>Basis!N153</f>
        <v>2377.0025331387756</v>
      </c>
      <c r="O25" s="66">
        <f>Basis!O153</f>
        <v>2457.5056149224488</v>
      </c>
      <c r="P25" s="66">
        <f>Basis!P153</f>
        <v>2537.8388163183677</v>
      </c>
      <c r="Q25" s="66">
        <f>Basis!Q153</f>
        <v>2621.3567834571427</v>
      </c>
      <c r="R25" s="66">
        <f>Basis!R153</f>
        <v>2705.5778235346938</v>
      </c>
      <c r="S25" s="66">
        <f>Basis!S153</f>
        <v>4839.5188392938771</v>
      </c>
      <c r="T25" s="66">
        <f>Basis!T153</f>
        <v>4902.9848609102037</v>
      </c>
      <c r="U25" s="66">
        <f>Basis!U153</f>
        <v>4971.2116745346939</v>
      </c>
      <c r="V25" s="66">
        <f>Basis!V153</f>
        <v>5044.1971791999995</v>
      </c>
      <c r="W25" s="66">
        <f>Basis!W153</f>
        <v>5120.3572455265303</v>
      </c>
      <c r="X25" s="66">
        <f>Basis!X153</f>
        <v>5201.2760028938774</v>
      </c>
      <c r="Y25" s="66">
        <f>Basis!Y153</f>
        <v>5286.9555522693872</v>
      </c>
      <c r="Z25" s="66">
        <f>Basis!Z153</f>
        <v>5378.9800230326528</v>
      </c>
      <c r="AA25" s="66">
        <f>Basis!AA153</f>
        <v>5475.765285804081</v>
      </c>
      <c r="AB25" s="66">
        <f>Basis!AB153</f>
        <v>5578.8975709306123</v>
      </c>
      <c r="AC25" s="66">
        <f>Basis!AC153</f>
        <v>5688.3768784122449</v>
      </c>
    </row>
    <row r="27" spans="1:29" x14ac:dyDescent="0.25">
      <c r="B27" t="s">
        <v>85</v>
      </c>
      <c r="E27" t="s">
        <v>48</v>
      </c>
      <c r="J27">
        <v>150</v>
      </c>
      <c r="K27">
        <f>J27</f>
        <v>150</v>
      </c>
      <c r="L27">
        <f t="shared" ref="L27:AC27" si="10">K27</f>
        <v>150</v>
      </c>
      <c r="M27">
        <f t="shared" si="10"/>
        <v>150</v>
      </c>
      <c r="N27">
        <f t="shared" si="10"/>
        <v>150</v>
      </c>
      <c r="O27">
        <f t="shared" si="10"/>
        <v>150</v>
      </c>
      <c r="P27">
        <f t="shared" si="10"/>
        <v>150</v>
      </c>
      <c r="Q27">
        <f t="shared" si="10"/>
        <v>150</v>
      </c>
      <c r="R27">
        <f t="shared" si="10"/>
        <v>150</v>
      </c>
      <c r="S27">
        <f t="shared" si="10"/>
        <v>150</v>
      </c>
      <c r="T27">
        <f t="shared" si="10"/>
        <v>150</v>
      </c>
      <c r="U27">
        <f t="shared" si="10"/>
        <v>150</v>
      </c>
      <c r="V27">
        <f t="shared" si="10"/>
        <v>150</v>
      </c>
      <c r="W27">
        <f t="shared" si="10"/>
        <v>150</v>
      </c>
      <c r="X27">
        <f t="shared" si="10"/>
        <v>150</v>
      </c>
      <c r="Y27">
        <f t="shared" si="10"/>
        <v>150</v>
      </c>
      <c r="Z27">
        <f t="shared" si="10"/>
        <v>150</v>
      </c>
      <c r="AA27">
        <f t="shared" si="10"/>
        <v>150</v>
      </c>
      <c r="AB27">
        <f t="shared" si="10"/>
        <v>150</v>
      </c>
      <c r="AC27">
        <f t="shared" si="10"/>
        <v>150</v>
      </c>
    </row>
    <row r="29" spans="1:29" x14ac:dyDescent="0.25">
      <c r="B29" t="s">
        <v>81</v>
      </c>
      <c r="E29" t="s">
        <v>57</v>
      </c>
      <c r="J29" s="67">
        <f>J21*J13/1000/1000</f>
        <v>11.176801141556741</v>
      </c>
      <c r="K29" s="67">
        <f t="shared" ref="K29:AC29" si="11">K21*K13/1000/1000</f>
        <v>11.804239598509557</v>
      </c>
      <c r="L29" s="67">
        <f t="shared" si="11"/>
        <v>12.657500237635242</v>
      </c>
      <c r="M29" s="67">
        <f t="shared" si="11"/>
        <v>13.538026855091541</v>
      </c>
      <c r="N29" s="67">
        <f t="shared" si="11"/>
        <v>14.970629470592517</v>
      </c>
      <c r="O29" s="67">
        <f t="shared" si="11"/>
        <v>16.800387636842327</v>
      </c>
      <c r="P29" s="67">
        <f t="shared" si="11"/>
        <v>17.083200921217419</v>
      </c>
      <c r="Q29" s="67">
        <f t="shared" si="11"/>
        <v>17.405684368739092</v>
      </c>
      <c r="R29" s="67">
        <f t="shared" si="11"/>
        <v>17.697265701008845</v>
      </c>
      <c r="S29" s="67">
        <f t="shared" si="11"/>
        <v>22.81156642312348</v>
      </c>
      <c r="T29" s="67">
        <f t="shared" si="11"/>
        <v>23.053932610010587</v>
      </c>
      <c r="U29" s="67">
        <f t="shared" si="11"/>
        <v>23.307215773145565</v>
      </c>
      <c r="V29" s="67">
        <f t="shared" si="11"/>
        <v>23.571544840928404</v>
      </c>
      <c r="W29" s="67">
        <f t="shared" si="11"/>
        <v>23.84301975265646</v>
      </c>
      <c r="X29" s="67">
        <f t="shared" si="11"/>
        <v>24.125540569032381</v>
      </c>
      <c r="Y29" s="67">
        <f t="shared" si="11"/>
        <v>24.451077432863602</v>
      </c>
      <c r="Z29" s="67">
        <f t="shared" si="11"/>
        <v>24.662098825905389</v>
      </c>
      <c r="AA29" s="67">
        <f t="shared" si="11"/>
        <v>24.884037195195045</v>
      </c>
      <c r="AB29" s="67">
        <f t="shared" si="11"/>
        <v>25.120529926905178</v>
      </c>
      <c r="AC29" s="67">
        <f t="shared" si="11"/>
        <v>25.371577021035776</v>
      </c>
    </row>
    <row r="30" spans="1:29" x14ac:dyDescent="0.25">
      <c r="B30" t="s">
        <v>84</v>
      </c>
      <c r="E30" t="s">
        <v>57</v>
      </c>
      <c r="J30" s="67">
        <f>J27*J13/1000/1000</f>
        <v>1.7647058823529413</v>
      </c>
      <c r="K30" s="67">
        <f t="shared" ref="K30:AC30" si="12">K27*K13/1000/1000</f>
        <v>1.7647058823529413</v>
      </c>
      <c r="L30" s="67">
        <f t="shared" si="12"/>
        <v>1.7647058823529413</v>
      </c>
      <c r="M30" s="67">
        <f t="shared" si="12"/>
        <v>1.7647058823529413</v>
      </c>
      <c r="N30" s="67">
        <f t="shared" si="12"/>
        <v>1.7647058823529413</v>
      </c>
      <c r="O30" s="67">
        <f t="shared" si="12"/>
        <v>1.7647058823529413</v>
      </c>
      <c r="P30" s="67">
        <f t="shared" si="12"/>
        <v>1.7647058823529413</v>
      </c>
      <c r="Q30" s="67">
        <f t="shared" si="12"/>
        <v>1.7647058823529413</v>
      </c>
      <c r="R30" s="67">
        <f t="shared" si="12"/>
        <v>1.7647058823529413</v>
      </c>
      <c r="S30" s="67">
        <f t="shared" si="12"/>
        <v>1.7647058823529413</v>
      </c>
      <c r="T30" s="67">
        <f t="shared" si="12"/>
        <v>1.7647058823529413</v>
      </c>
      <c r="U30" s="67">
        <f t="shared" si="12"/>
        <v>1.7647058823529413</v>
      </c>
      <c r="V30" s="67">
        <f t="shared" si="12"/>
        <v>1.7647058823529413</v>
      </c>
      <c r="W30" s="67">
        <f t="shared" si="12"/>
        <v>1.7647058823529413</v>
      </c>
      <c r="X30" s="67">
        <f t="shared" si="12"/>
        <v>1.7647058823529413</v>
      </c>
      <c r="Y30" s="67">
        <f t="shared" si="12"/>
        <v>1.7647058823529413</v>
      </c>
      <c r="Z30" s="67">
        <f t="shared" si="12"/>
        <v>1.7647058823529413</v>
      </c>
      <c r="AA30" s="67">
        <f t="shared" si="12"/>
        <v>1.7647058823529413</v>
      </c>
      <c r="AB30" s="67">
        <f t="shared" si="12"/>
        <v>1.7647058823529413</v>
      </c>
      <c r="AC30" s="67">
        <f t="shared" si="12"/>
        <v>1.7647058823529413</v>
      </c>
    </row>
    <row r="33" spans="1:35" ht="18.75" x14ac:dyDescent="0.3">
      <c r="B33" s="54" t="s">
        <v>3</v>
      </c>
    </row>
    <row r="34" spans="1:35" s="6" customFormat="1" ht="15" customHeight="1" x14ac:dyDescent="0.25">
      <c r="B34" s="29"/>
      <c r="C34" s="30"/>
      <c r="D34" s="30"/>
      <c r="E34" s="30" t="s">
        <v>32</v>
      </c>
      <c r="F34" s="30"/>
      <c r="G34" s="37"/>
      <c r="H34" s="37" t="s">
        <v>73</v>
      </c>
      <c r="I34" s="30">
        <v>0</v>
      </c>
      <c r="J34" s="30">
        <f>I34+1</f>
        <v>1</v>
      </c>
      <c r="K34" s="30">
        <f t="shared" ref="K34:AC34" si="13">J34+1</f>
        <v>2</v>
      </c>
      <c r="L34" s="30">
        <f t="shared" si="13"/>
        <v>3</v>
      </c>
      <c r="M34" s="30">
        <f t="shared" si="13"/>
        <v>4</v>
      </c>
      <c r="N34" s="30">
        <f t="shared" si="13"/>
        <v>5</v>
      </c>
      <c r="O34" s="30">
        <f t="shared" si="13"/>
        <v>6</v>
      </c>
      <c r="P34" s="30">
        <f t="shared" si="13"/>
        <v>7</v>
      </c>
      <c r="Q34" s="30">
        <f t="shared" si="13"/>
        <v>8</v>
      </c>
      <c r="R34" s="30">
        <f t="shared" si="13"/>
        <v>9</v>
      </c>
      <c r="S34" s="30">
        <f t="shared" si="13"/>
        <v>10</v>
      </c>
      <c r="T34" s="30">
        <f t="shared" si="13"/>
        <v>11</v>
      </c>
      <c r="U34" s="30">
        <f t="shared" si="13"/>
        <v>12</v>
      </c>
      <c r="V34" s="30">
        <f t="shared" si="13"/>
        <v>13</v>
      </c>
      <c r="W34" s="30">
        <f t="shared" si="13"/>
        <v>14</v>
      </c>
      <c r="X34" s="30">
        <f t="shared" si="13"/>
        <v>15</v>
      </c>
      <c r="Y34" s="30">
        <f t="shared" si="13"/>
        <v>16</v>
      </c>
      <c r="Z34" s="30">
        <f t="shared" si="13"/>
        <v>17</v>
      </c>
      <c r="AA34" s="30">
        <f t="shared" si="13"/>
        <v>18</v>
      </c>
      <c r="AB34" s="30">
        <f t="shared" si="13"/>
        <v>19</v>
      </c>
      <c r="AC34" s="31">
        <f t="shared" si="13"/>
        <v>20</v>
      </c>
      <c r="AD34"/>
      <c r="AE34"/>
      <c r="AF34"/>
      <c r="AG34"/>
      <c r="AH34"/>
      <c r="AI34"/>
    </row>
    <row r="35" spans="1:35" s="6" customFormat="1" ht="15" customHeight="1" x14ac:dyDescent="0.25">
      <c r="B35" s="32"/>
      <c r="C35" s="33"/>
      <c r="D35" s="33"/>
      <c r="E35" s="45"/>
      <c r="F35" s="33"/>
      <c r="G35" s="33"/>
      <c r="H35" s="33"/>
      <c r="I35" s="33">
        <v>2024</v>
      </c>
      <c r="J35" s="33">
        <f>I35+1</f>
        <v>2025</v>
      </c>
      <c r="K35" s="33">
        <f t="shared" ref="K35:AC35" si="14">J35+1</f>
        <v>2026</v>
      </c>
      <c r="L35" s="33">
        <f t="shared" si="14"/>
        <v>2027</v>
      </c>
      <c r="M35" s="33">
        <f t="shared" si="14"/>
        <v>2028</v>
      </c>
      <c r="N35" s="33">
        <f t="shared" si="14"/>
        <v>2029</v>
      </c>
      <c r="O35" s="33">
        <f t="shared" si="14"/>
        <v>2030</v>
      </c>
      <c r="P35" s="33">
        <f t="shared" si="14"/>
        <v>2031</v>
      </c>
      <c r="Q35" s="33">
        <f t="shared" si="14"/>
        <v>2032</v>
      </c>
      <c r="R35" s="33">
        <f t="shared" si="14"/>
        <v>2033</v>
      </c>
      <c r="S35" s="33">
        <f t="shared" si="14"/>
        <v>2034</v>
      </c>
      <c r="T35" s="33">
        <f t="shared" si="14"/>
        <v>2035</v>
      </c>
      <c r="U35" s="33">
        <f t="shared" si="14"/>
        <v>2036</v>
      </c>
      <c r="V35" s="33">
        <f t="shared" si="14"/>
        <v>2037</v>
      </c>
      <c r="W35" s="33">
        <f t="shared" si="14"/>
        <v>2038</v>
      </c>
      <c r="X35" s="33">
        <f t="shared" si="14"/>
        <v>2039</v>
      </c>
      <c r="Y35" s="33">
        <f t="shared" si="14"/>
        <v>2040</v>
      </c>
      <c r="Z35" s="33">
        <f t="shared" si="14"/>
        <v>2041</v>
      </c>
      <c r="AA35" s="33">
        <f t="shared" si="14"/>
        <v>2042</v>
      </c>
      <c r="AB35" s="33">
        <f t="shared" si="14"/>
        <v>2043</v>
      </c>
      <c r="AC35" s="35">
        <f t="shared" si="14"/>
        <v>2044</v>
      </c>
      <c r="AD35"/>
      <c r="AE35"/>
      <c r="AF35"/>
      <c r="AG35"/>
      <c r="AH35"/>
      <c r="AI35"/>
    </row>
    <row r="36" spans="1:35" ht="18.75" x14ac:dyDescent="0.3">
      <c r="B36" s="54"/>
    </row>
    <row r="37" spans="1:35" x14ac:dyDescent="0.25">
      <c r="B37" t="s">
        <v>97</v>
      </c>
      <c r="E37" s="6" t="s">
        <v>42</v>
      </c>
      <c r="I37" s="66"/>
      <c r="J37" s="66">
        <f>SUMPRODUCT(J16:J19,J38:J41)</f>
        <v>32.747265254564972</v>
      </c>
      <c r="K37" s="66">
        <f t="shared" ref="K37:AC37" si="15">SUMPRODUCT(K16:K19,K38:K41)</f>
        <v>34.920905254564971</v>
      </c>
      <c r="L37" s="66">
        <f t="shared" si="15"/>
        <v>36.335185254564976</v>
      </c>
      <c r="M37" s="66">
        <f t="shared" si="15"/>
        <v>38.124105254564974</v>
      </c>
      <c r="N37" s="66">
        <f t="shared" si="15"/>
        <v>40.556325254564975</v>
      </c>
      <c r="O37" s="66">
        <f t="shared" si="15"/>
        <v>40.950705254564973</v>
      </c>
      <c r="P37" s="66">
        <f t="shared" si="15"/>
        <v>40.950705254564973</v>
      </c>
      <c r="Q37" s="66">
        <f t="shared" si="15"/>
        <v>40.950705254564973</v>
      </c>
      <c r="R37" s="66">
        <f t="shared" si="15"/>
        <v>40.950705254564973</v>
      </c>
      <c r="S37" s="66">
        <f t="shared" si="15"/>
        <v>40.950705254564973</v>
      </c>
      <c r="T37" s="66">
        <f t="shared" si="15"/>
        <v>40.950705254564973</v>
      </c>
      <c r="U37" s="66">
        <f t="shared" si="15"/>
        <v>40.950705254564973</v>
      </c>
      <c r="V37" s="66">
        <f t="shared" si="15"/>
        <v>40.950705254564973</v>
      </c>
      <c r="W37" s="66">
        <f t="shared" si="15"/>
        <v>40.950705254564973</v>
      </c>
      <c r="X37" s="66">
        <f t="shared" si="15"/>
        <v>40.950705254564973</v>
      </c>
      <c r="Y37" s="66">
        <f t="shared" si="15"/>
        <v>40.950705254564973</v>
      </c>
      <c r="Z37" s="66">
        <f t="shared" si="15"/>
        <v>40.950705254564973</v>
      </c>
      <c r="AA37" s="66">
        <f t="shared" si="15"/>
        <v>40.950705254564973</v>
      </c>
      <c r="AB37" s="66">
        <f t="shared" si="15"/>
        <v>40.950705254564973</v>
      </c>
      <c r="AC37" s="66">
        <f t="shared" si="15"/>
        <v>40.950705254564973</v>
      </c>
    </row>
    <row r="38" spans="1:35" x14ac:dyDescent="0.25">
      <c r="A38" s="10">
        <v>1</v>
      </c>
      <c r="B38" s="13" t="s">
        <v>5</v>
      </c>
      <c r="E38" s="6" t="s">
        <v>42</v>
      </c>
      <c r="I38" s="66">
        <f>Basis!I116</f>
        <v>-12.754552105263157</v>
      </c>
      <c r="J38" s="66">
        <f>Basis!J116</f>
        <v>-11.590102105263158</v>
      </c>
      <c r="K38" s="66">
        <f>Basis!K116</f>
        <v>-8.8730521052631559</v>
      </c>
      <c r="L38" s="66">
        <f>Basis!L116</f>
        <v>-7.1052021052631567</v>
      </c>
      <c r="M38" s="66">
        <f>Basis!M116</f>
        <v>-4.8690521052631563</v>
      </c>
      <c r="N38" s="66">
        <f>Basis!N116</f>
        <v>-1.8287771052631572</v>
      </c>
      <c r="O38" s="66">
        <f>Basis!O116</f>
        <v>-1.3358021052631572</v>
      </c>
      <c r="P38" s="66">
        <f>Basis!P116</f>
        <v>-1.3358021052631572</v>
      </c>
      <c r="Q38" s="66">
        <f>Basis!Q116</f>
        <v>-1.3358021052631572</v>
      </c>
      <c r="R38" s="66">
        <f>Basis!R116</f>
        <v>-1.3358021052631572</v>
      </c>
      <c r="S38" s="66">
        <f>Basis!S116</f>
        <v>-1.3358021052631572</v>
      </c>
      <c r="T38" s="66">
        <f>Basis!T116</f>
        <v>-1.3358021052631572</v>
      </c>
      <c r="U38" s="66">
        <f>Basis!U116</f>
        <v>-1.3358021052631572</v>
      </c>
      <c r="V38" s="66">
        <f>Basis!V116</f>
        <v>-1.3358021052631572</v>
      </c>
      <c r="W38" s="66">
        <f>Basis!W116</f>
        <v>-1.3358021052631572</v>
      </c>
      <c r="X38" s="66">
        <f>Basis!X116</f>
        <v>-1.3358021052631572</v>
      </c>
      <c r="Y38" s="66">
        <f>Basis!Y116</f>
        <v>-1.3358021052631572</v>
      </c>
      <c r="Z38" s="66">
        <f>Basis!Z116</f>
        <v>-1.3358021052631572</v>
      </c>
      <c r="AA38" s="66">
        <f>Basis!AA116</f>
        <v>-1.3358021052631572</v>
      </c>
      <c r="AB38" s="66">
        <f>Basis!AB116</f>
        <v>-1.3358021052631572</v>
      </c>
      <c r="AC38" s="66">
        <f>Basis!AC116</f>
        <v>-1.3358021052631572</v>
      </c>
    </row>
    <row r="39" spans="1:35" x14ac:dyDescent="0.25">
      <c r="A39" s="10">
        <v>2</v>
      </c>
      <c r="B39" s="13" t="s">
        <v>6</v>
      </c>
      <c r="E39" s="6" t="s">
        <v>42</v>
      </c>
      <c r="I39" s="66">
        <f>Basis!I132</f>
        <v>12.002647058823529</v>
      </c>
      <c r="J39" s="66">
        <f>Basis!J132</f>
        <v>11.024117647058825</v>
      </c>
      <c r="K39" s="66">
        <f>Basis!K132</f>
        <v>8.7408823529411777</v>
      </c>
      <c r="L39" s="66">
        <f>Basis!L132</f>
        <v>7.2552941176470593</v>
      </c>
      <c r="M39" s="66">
        <f>Basis!M132</f>
        <v>5.376176470588236</v>
      </c>
      <c r="N39" s="66">
        <f>Basis!N132</f>
        <v>2.8213235294117647</v>
      </c>
      <c r="O39" s="66">
        <f>Basis!O132</f>
        <v>2.4070588235294119</v>
      </c>
      <c r="P39" s="66">
        <f>Basis!P132</f>
        <v>2.4070588235294119</v>
      </c>
      <c r="Q39" s="66">
        <f>Basis!Q132</f>
        <v>2.4070588235294119</v>
      </c>
      <c r="R39" s="66">
        <f>Basis!R132</f>
        <v>2.4070588235294119</v>
      </c>
      <c r="S39" s="66">
        <f>Basis!S132</f>
        <v>2.4070588235294119</v>
      </c>
      <c r="T39" s="66">
        <f>Basis!T132</f>
        <v>2.4070588235294119</v>
      </c>
      <c r="U39" s="66">
        <f>Basis!U132</f>
        <v>2.4070588235294119</v>
      </c>
      <c r="V39" s="66">
        <f>Basis!V132</f>
        <v>2.4070588235294119</v>
      </c>
      <c r="W39" s="66">
        <f>Basis!W132</f>
        <v>2.4070588235294119</v>
      </c>
      <c r="X39" s="66">
        <f>Basis!X132</f>
        <v>2.4070588235294119</v>
      </c>
      <c r="Y39" s="66">
        <f>Basis!Y132</f>
        <v>2.4070588235294119</v>
      </c>
      <c r="Z39" s="66">
        <f>Basis!Z132</f>
        <v>2.4070588235294119</v>
      </c>
      <c r="AA39" s="66">
        <f>Basis!AA132</f>
        <v>2.4070588235294119</v>
      </c>
      <c r="AB39" s="66">
        <f>Basis!AB132</f>
        <v>2.4070588235294119</v>
      </c>
      <c r="AC39" s="66">
        <f>Basis!AC132</f>
        <v>2.4070588235294119</v>
      </c>
    </row>
    <row r="40" spans="1:35" x14ac:dyDescent="0.25">
      <c r="A40" s="10">
        <v>3</v>
      </c>
      <c r="B40" s="13" t="s">
        <v>4</v>
      </c>
      <c r="E40" s="6" t="s">
        <v>42</v>
      </c>
      <c r="I40" s="66">
        <f>Basis!I148</f>
        <v>6.9375299999999998</v>
      </c>
      <c r="J40" s="66">
        <f>Basis!J148</f>
        <v>6.3719400000000004</v>
      </c>
      <c r="K40" s="66">
        <f>Basis!K148</f>
        <v>5.0522300000000007</v>
      </c>
      <c r="L40" s="66">
        <f>Basis!L148</f>
        <v>4.1935599999999997</v>
      </c>
      <c r="M40" s="66">
        <f>Basis!M148</f>
        <v>3.1074299999999999</v>
      </c>
      <c r="N40" s="66">
        <f>Basis!N148</f>
        <v>1.630725</v>
      </c>
      <c r="O40" s="66">
        <f>Basis!O148</f>
        <v>1.3912800000000001</v>
      </c>
      <c r="P40" s="66">
        <f>Basis!P148</f>
        <v>1.3912800000000001</v>
      </c>
      <c r="Q40" s="66">
        <f>Basis!Q148</f>
        <v>1.3912800000000001</v>
      </c>
      <c r="R40" s="66">
        <f>Basis!R148</f>
        <v>1.3912800000000001</v>
      </c>
      <c r="S40" s="66">
        <f>Basis!S148</f>
        <v>1.3912800000000001</v>
      </c>
      <c r="T40" s="66">
        <f>Basis!T148</f>
        <v>1.3912800000000001</v>
      </c>
      <c r="U40" s="66">
        <f>Basis!U148</f>
        <v>1.3912800000000001</v>
      </c>
      <c r="V40" s="66">
        <f>Basis!V148</f>
        <v>1.3912800000000001</v>
      </c>
      <c r="W40" s="66">
        <f>Basis!W148</f>
        <v>1.3912800000000001</v>
      </c>
      <c r="X40" s="66">
        <f>Basis!X148</f>
        <v>1.3912800000000001</v>
      </c>
      <c r="Y40" s="66">
        <f>Basis!Y148</f>
        <v>1.3912800000000001</v>
      </c>
      <c r="Z40" s="66">
        <f>Basis!Z148</f>
        <v>1.3912800000000001</v>
      </c>
      <c r="AA40" s="66">
        <f>Basis!AA148</f>
        <v>1.3912800000000001</v>
      </c>
      <c r="AB40" s="66">
        <f>Basis!AB148</f>
        <v>1.3912800000000001</v>
      </c>
      <c r="AC40" s="66">
        <f>Basis!AC148</f>
        <v>1.3912800000000001</v>
      </c>
    </row>
    <row r="41" spans="1:35" x14ac:dyDescent="0.25">
      <c r="A41" s="10">
        <v>4</v>
      </c>
      <c r="B41" s="13" t="s">
        <v>7</v>
      </c>
      <c r="E41" s="6" t="s">
        <v>42</v>
      </c>
      <c r="I41" s="66">
        <f>Basis!I164</f>
        <v>210.09673469387755</v>
      </c>
      <c r="J41" s="66">
        <f>Basis!J164</f>
        <v>210.09673469387755</v>
      </c>
      <c r="K41" s="66">
        <f>Basis!K164</f>
        <v>210.09673469387755</v>
      </c>
      <c r="L41" s="66">
        <f>Basis!L164</f>
        <v>210.09673469387755</v>
      </c>
      <c r="M41" s="66">
        <f>Basis!M164</f>
        <v>210.09673469387755</v>
      </c>
      <c r="N41" s="66">
        <f>Basis!N164</f>
        <v>210.09673469387755</v>
      </c>
      <c r="O41" s="66">
        <f>Basis!O164</f>
        <v>210.09673469387755</v>
      </c>
      <c r="P41" s="66">
        <f>Basis!P164</f>
        <v>210.09673469387755</v>
      </c>
      <c r="Q41" s="66">
        <f>Basis!Q164</f>
        <v>210.09673469387755</v>
      </c>
      <c r="R41" s="66">
        <f>Basis!R164</f>
        <v>210.09673469387755</v>
      </c>
      <c r="S41" s="66">
        <f>Basis!S164</f>
        <v>210.09673469387755</v>
      </c>
      <c r="T41" s="66">
        <f>Basis!T164</f>
        <v>210.09673469387755</v>
      </c>
      <c r="U41" s="66">
        <f>Basis!U164</f>
        <v>210.09673469387755</v>
      </c>
      <c r="V41" s="66">
        <f>Basis!V164</f>
        <v>210.09673469387755</v>
      </c>
      <c r="W41" s="66">
        <f>Basis!W164</f>
        <v>210.09673469387755</v>
      </c>
      <c r="X41" s="66">
        <f>Basis!X164</f>
        <v>210.09673469387755</v>
      </c>
      <c r="Y41" s="66">
        <f>Basis!Y164</f>
        <v>210.09673469387755</v>
      </c>
      <c r="Z41" s="66">
        <f>Basis!Z164</f>
        <v>210.09673469387755</v>
      </c>
      <c r="AA41" s="66">
        <f>Basis!AA164</f>
        <v>210.09673469387755</v>
      </c>
      <c r="AB41" s="66">
        <f>Basis!AB164</f>
        <v>210.09673469387755</v>
      </c>
      <c r="AC41" s="66">
        <f>Basis!AC164</f>
        <v>210.09673469387755</v>
      </c>
    </row>
    <row r="42" spans="1:35" x14ac:dyDescent="0.25">
      <c r="A42" s="10"/>
      <c r="B42" s="13"/>
    </row>
    <row r="43" spans="1:35" x14ac:dyDescent="0.25">
      <c r="A43" s="10"/>
      <c r="B43" t="s">
        <v>3</v>
      </c>
      <c r="E43" t="s">
        <v>98</v>
      </c>
      <c r="H43" s="66">
        <f>SUM(I43:AC43)</f>
        <v>9375.8160598976374</v>
      </c>
      <c r="J43" s="66">
        <f>J37*J13/1000</f>
        <v>385.26194417135264</v>
      </c>
      <c r="K43" s="66">
        <f t="shared" ref="K43:AC43" si="16">K37*K13/1000</f>
        <v>410.8341794654703</v>
      </c>
      <c r="L43" s="66">
        <f t="shared" si="16"/>
        <v>427.47276770076445</v>
      </c>
      <c r="M43" s="66">
        <f t="shared" si="16"/>
        <v>448.51888534782324</v>
      </c>
      <c r="N43" s="66">
        <f t="shared" si="16"/>
        <v>477.13323828899979</v>
      </c>
      <c r="O43" s="66">
        <f t="shared" si="16"/>
        <v>481.77300299488206</v>
      </c>
      <c r="P43" s="66">
        <f t="shared" si="16"/>
        <v>481.77300299488206</v>
      </c>
      <c r="Q43" s="66">
        <f t="shared" si="16"/>
        <v>481.77300299488206</v>
      </c>
      <c r="R43" s="66">
        <f t="shared" si="16"/>
        <v>481.77300299488206</v>
      </c>
      <c r="S43" s="66">
        <f t="shared" si="16"/>
        <v>481.77300299488206</v>
      </c>
      <c r="T43" s="66">
        <f t="shared" si="16"/>
        <v>481.77300299488206</v>
      </c>
      <c r="U43" s="66">
        <f t="shared" si="16"/>
        <v>481.77300299488206</v>
      </c>
      <c r="V43" s="66">
        <f t="shared" si="16"/>
        <v>481.77300299488206</v>
      </c>
      <c r="W43" s="66">
        <f t="shared" si="16"/>
        <v>481.77300299488206</v>
      </c>
      <c r="X43" s="66">
        <f t="shared" si="16"/>
        <v>481.77300299488206</v>
      </c>
      <c r="Y43" s="66">
        <f t="shared" si="16"/>
        <v>481.77300299488206</v>
      </c>
      <c r="Z43" s="66">
        <f t="shared" si="16"/>
        <v>481.77300299488206</v>
      </c>
      <c r="AA43" s="66">
        <f t="shared" si="16"/>
        <v>481.77300299488206</v>
      </c>
      <c r="AB43" s="66">
        <f t="shared" si="16"/>
        <v>481.77300299488206</v>
      </c>
      <c r="AC43" s="66">
        <f t="shared" si="16"/>
        <v>481.77300299488206</v>
      </c>
    </row>
    <row r="44" spans="1:35" x14ac:dyDescent="0.25">
      <c r="A44" s="10"/>
      <c r="B44" s="13"/>
    </row>
    <row r="46" spans="1:35" ht="18.75" x14ac:dyDescent="0.3">
      <c r="B46" s="54" t="s">
        <v>50</v>
      </c>
      <c r="D46" t="s">
        <v>122</v>
      </c>
    </row>
    <row r="47" spans="1:35" ht="18.75" x14ac:dyDescent="0.3">
      <c r="B47" s="54"/>
    </row>
    <row r="48" spans="1:35" x14ac:dyDescent="0.25">
      <c r="B48" s="2" t="s">
        <v>89</v>
      </c>
      <c r="C48" s="2"/>
      <c r="D48" s="2"/>
    </row>
    <row r="49" spans="2:35" x14ac:dyDescent="0.25">
      <c r="B49" s="55" t="s">
        <v>51</v>
      </c>
      <c r="E49" s="3" t="s">
        <v>52</v>
      </c>
      <c r="F49" s="91">
        <f>Basis!D10</f>
        <v>20</v>
      </c>
      <c r="H49" s="56"/>
    </row>
    <row r="50" spans="2:35" x14ac:dyDescent="0.25">
      <c r="B50" s="55" t="s">
        <v>53</v>
      </c>
      <c r="C50" s="3"/>
      <c r="D50" s="3"/>
      <c r="E50" s="3"/>
      <c r="F50" s="92">
        <f>Basis!D11</f>
        <v>0.14480000000000001</v>
      </c>
      <c r="H50" s="57"/>
      <c r="J50" s="57"/>
    </row>
    <row r="51" spans="2:35" x14ac:dyDescent="0.25">
      <c r="B51" s="55" t="s">
        <v>54</v>
      </c>
      <c r="C51" s="3"/>
      <c r="D51" s="3"/>
      <c r="E51" s="3"/>
      <c r="F51" s="93">
        <f>Basis!D12</f>
        <v>0.08</v>
      </c>
      <c r="H51" s="58"/>
    </row>
    <row r="52" spans="2:35" x14ac:dyDescent="0.25">
      <c r="B52" s="55" t="s">
        <v>55</v>
      </c>
      <c r="C52" s="3"/>
      <c r="D52" s="3"/>
      <c r="E52" s="3"/>
      <c r="F52" s="92">
        <f>(F50-F51)/(1+F51)</f>
        <v>6.0000000000000005E-2</v>
      </c>
      <c r="H52" s="59"/>
    </row>
    <row r="53" spans="2:35" x14ac:dyDescent="0.25">
      <c r="B53" s="3"/>
      <c r="C53" s="3"/>
      <c r="D53" s="3"/>
      <c r="E53" s="3"/>
      <c r="F53" s="59"/>
      <c r="H53" s="59"/>
    </row>
    <row r="54" spans="2:35" x14ac:dyDescent="0.25">
      <c r="B54" s="2" t="s">
        <v>90</v>
      </c>
      <c r="C54" s="3"/>
      <c r="D54" s="3"/>
      <c r="E54" s="3"/>
      <c r="F54" s="59"/>
      <c r="H54" s="59"/>
    </row>
    <row r="55" spans="2:35" x14ac:dyDescent="0.25">
      <c r="B55" s="55" t="s">
        <v>56</v>
      </c>
      <c r="C55" s="3"/>
      <c r="D55" s="3"/>
      <c r="E55" s="3" t="s">
        <v>57</v>
      </c>
      <c r="F55" s="68">
        <v>200</v>
      </c>
      <c r="H55" s="60"/>
    </row>
    <row r="56" spans="2:35" x14ac:dyDescent="0.25">
      <c r="B56" s="55" t="s">
        <v>58</v>
      </c>
      <c r="C56" s="3"/>
      <c r="D56" s="3"/>
      <c r="E56" s="3" t="s">
        <v>52</v>
      </c>
      <c r="F56" s="56">
        <v>40</v>
      </c>
      <c r="H56" s="56"/>
    </row>
    <row r="57" spans="2:35" x14ac:dyDescent="0.25">
      <c r="B57" s="55" t="s">
        <v>59</v>
      </c>
      <c r="C57" s="3"/>
      <c r="D57" s="3"/>
      <c r="E57" s="3" t="s">
        <v>57</v>
      </c>
      <c r="F57" s="68">
        <v>50</v>
      </c>
      <c r="H57" s="60"/>
    </row>
    <row r="58" spans="2:35" x14ac:dyDescent="0.25">
      <c r="B58" s="55" t="s">
        <v>60</v>
      </c>
      <c r="C58" s="3"/>
      <c r="D58" s="3"/>
      <c r="E58" s="3" t="s">
        <v>52</v>
      </c>
      <c r="F58" s="56">
        <v>15</v>
      </c>
      <c r="H58" s="56"/>
    </row>
    <row r="59" spans="2:35" x14ac:dyDescent="0.25">
      <c r="B59" s="3"/>
      <c r="C59" s="3"/>
      <c r="D59" s="3"/>
      <c r="E59" s="3"/>
      <c r="F59" s="3"/>
      <c r="G59" s="61"/>
      <c r="H59" s="61"/>
    </row>
    <row r="61" spans="2:35" s="6" customFormat="1" ht="15" customHeight="1" x14ac:dyDescent="0.25">
      <c r="B61" s="29"/>
      <c r="C61" s="30"/>
      <c r="D61" s="30"/>
      <c r="E61" s="30" t="s">
        <v>32</v>
      </c>
      <c r="F61" s="30"/>
      <c r="G61" s="37" t="s">
        <v>49</v>
      </c>
      <c r="H61" s="37"/>
      <c r="I61" s="30">
        <v>0</v>
      </c>
      <c r="J61" s="30">
        <f>I61+1</f>
        <v>1</v>
      </c>
      <c r="K61" s="30">
        <f t="shared" ref="K61:AC62" si="17">J61+1</f>
        <v>2</v>
      </c>
      <c r="L61" s="30">
        <f t="shared" si="17"/>
        <v>3</v>
      </c>
      <c r="M61" s="30">
        <f t="shared" si="17"/>
        <v>4</v>
      </c>
      <c r="N61" s="30">
        <f t="shared" si="17"/>
        <v>5</v>
      </c>
      <c r="O61" s="30">
        <f t="shared" si="17"/>
        <v>6</v>
      </c>
      <c r="P61" s="30">
        <f t="shared" si="17"/>
        <v>7</v>
      </c>
      <c r="Q61" s="30">
        <f t="shared" si="17"/>
        <v>8</v>
      </c>
      <c r="R61" s="30">
        <f t="shared" si="17"/>
        <v>9</v>
      </c>
      <c r="S61" s="30">
        <f t="shared" si="17"/>
        <v>10</v>
      </c>
      <c r="T61" s="30">
        <f t="shared" si="17"/>
        <v>11</v>
      </c>
      <c r="U61" s="30">
        <f t="shared" si="17"/>
        <v>12</v>
      </c>
      <c r="V61" s="30">
        <f t="shared" si="17"/>
        <v>13</v>
      </c>
      <c r="W61" s="30">
        <f t="shared" si="17"/>
        <v>14</v>
      </c>
      <c r="X61" s="30">
        <f t="shared" si="17"/>
        <v>15</v>
      </c>
      <c r="Y61" s="30">
        <f t="shared" si="17"/>
        <v>16</v>
      </c>
      <c r="Z61" s="30">
        <f t="shared" si="17"/>
        <v>17</v>
      </c>
      <c r="AA61" s="30">
        <f t="shared" si="17"/>
        <v>18</v>
      </c>
      <c r="AB61" s="30">
        <f t="shared" si="17"/>
        <v>19</v>
      </c>
      <c r="AC61" s="31">
        <f t="shared" si="17"/>
        <v>20</v>
      </c>
      <c r="AD61"/>
      <c r="AE61"/>
      <c r="AF61"/>
      <c r="AG61"/>
      <c r="AH61"/>
      <c r="AI61"/>
    </row>
    <row r="62" spans="2:35" s="6" customFormat="1" ht="15" customHeight="1" x14ac:dyDescent="0.25">
      <c r="B62" s="32"/>
      <c r="C62" s="33"/>
      <c r="D62" s="33"/>
      <c r="E62" s="45"/>
      <c r="F62" s="33"/>
      <c r="G62" s="33"/>
      <c r="H62" s="33"/>
      <c r="I62" s="33">
        <v>2024</v>
      </c>
      <c r="J62" s="33">
        <f>I62+1</f>
        <v>2025</v>
      </c>
      <c r="K62" s="33">
        <f t="shared" si="17"/>
        <v>2026</v>
      </c>
      <c r="L62" s="33">
        <f t="shared" si="17"/>
        <v>2027</v>
      </c>
      <c r="M62" s="33">
        <f t="shared" si="17"/>
        <v>2028</v>
      </c>
      <c r="N62" s="33">
        <f t="shared" si="17"/>
        <v>2029</v>
      </c>
      <c r="O62" s="33">
        <f t="shared" si="17"/>
        <v>2030</v>
      </c>
      <c r="P62" s="33">
        <f t="shared" si="17"/>
        <v>2031</v>
      </c>
      <c r="Q62" s="33">
        <f t="shared" si="17"/>
        <v>2032</v>
      </c>
      <c r="R62" s="33">
        <f t="shared" si="17"/>
        <v>2033</v>
      </c>
      <c r="S62" s="33">
        <f t="shared" si="17"/>
        <v>2034</v>
      </c>
      <c r="T62" s="33">
        <f t="shared" si="17"/>
        <v>2035</v>
      </c>
      <c r="U62" s="33">
        <f t="shared" si="17"/>
        <v>2036</v>
      </c>
      <c r="V62" s="33">
        <f t="shared" si="17"/>
        <v>2037</v>
      </c>
      <c r="W62" s="33">
        <f t="shared" si="17"/>
        <v>2038</v>
      </c>
      <c r="X62" s="33">
        <f t="shared" si="17"/>
        <v>2039</v>
      </c>
      <c r="Y62" s="33">
        <f t="shared" si="17"/>
        <v>2040</v>
      </c>
      <c r="Z62" s="33">
        <f t="shared" si="17"/>
        <v>2041</v>
      </c>
      <c r="AA62" s="33">
        <f t="shared" si="17"/>
        <v>2042</v>
      </c>
      <c r="AB62" s="33">
        <f t="shared" si="17"/>
        <v>2043</v>
      </c>
      <c r="AC62" s="35">
        <f t="shared" si="17"/>
        <v>2044</v>
      </c>
      <c r="AD62"/>
      <c r="AE62"/>
      <c r="AF62"/>
      <c r="AG62"/>
      <c r="AH62"/>
      <c r="AI62"/>
    </row>
    <row r="64" spans="2:35" ht="15.75" x14ac:dyDescent="0.25">
      <c r="B64" s="63" t="s">
        <v>61</v>
      </c>
      <c r="C64" s="63"/>
      <c r="D64" s="63"/>
    </row>
    <row r="66" spans="2:29" x14ac:dyDescent="0.25">
      <c r="B66" s="2" t="s">
        <v>62</v>
      </c>
      <c r="C66" s="2"/>
      <c r="D66" s="2"/>
    </row>
    <row r="67" spans="2:29" x14ac:dyDescent="0.25">
      <c r="B67" s="55" t="s">
        <v>63</v>
      </c>
      <c r="C67" s="55"/>
      <c r="D67" s="55"/>
      <c r="E67" t="s">
        <v>57</v>
      </c>
      <c r="G67" s="66"/>
      <c r="H67" s="66"/>
      <c r="I67" s="66">
        <f>IFERROR(IF(OR(I$61=0, I$61=$F$56),$F$55,H67-$F$55/$F$56),0)</f>
        <v>200</v>
      </c>
      <c r="J67" s="66">
        <f t="shared" ref="J67:AC67" si="18">IFERROR(IF(OR(J$61=0, J$61=$F$56),$F$55,I67-$F$55/$F$56),0)</f>
        <v>195</v>
      </c>
      <c r="K67" s="66">
        <f t="shared" si="18"/>
        <v>190</v>
      </c>
      <c r="L67" s="66">
        <f t="shared" si="18"/>
        <v>185</v>
      </c>
      <c r="M67" s="66">
        <f t="shared" si="18"/>
        <v>180</v>
      </c>
      <c r="N67" s="66">
        <f t="shared" si="18"/>
        <v>175</v>
      </c>
      <c r="O67" s="66">
        <f t="shared" si="18"/>
        <v>170</v>
      </c>
      <c r="P67" s="66">
        <f t="shared" si="18"/>
        <v>165</v>
      </c>
      <c r="Q67" s="66">
        <f t="shared" si="18"/>
        <v>160</v>
      </c>
      <c r="R67" s="66">
        <f t="shared" si="18"/>
        <v>155</v>
      </c>
      <c r="S67" s="66">
        <f t="shared" si="18"/>
        <v>150</v>
      </c>
      <c r="T67" s="66">
        <f t="shared" si="18"/>
        <v>145</v>
      </c>
      <c r="U67" s="66">
        <f t="shared" si="18"/>
        <v>140</v>
      </c>
      <c r="V67" s="66">
        <f t="shared" si="18"/>
        <v>135</v>
      </c>
      <c r="W67" s="66">
        <f t="shared" si="18"/>
        <v>130</v>
      </c>
      <c r="X67" s="66">
        <f t="shared" si="18"/>
        <v>125</v>
      </c>
      <c r="Y67" s="66">
        <f t="shared" si="18"/>
        <v>120</v>
      </c>
      <c r="Z67" s="66">
        <f t="shared" si="18"/>
        <v>115</v>
      </c>
      <c r="AA67" s="66">
        <f t="shared" si="18"/>
        <v>110</v>
      </c>
      <c r="AB67" s="66">
        <f t="shared" si="18"/>
        <v>105</v>
      </c>
      <c r="AC67" s="66">
        <f t="shared" si="18"/>
        <v>100</v>
      </c>
    </row>
    <row r="68" spans="2:29" x14ac:dyDescent="0.25">
      <c r="B68" s="55" t="s">
        <v>64</v>
      </c>
      <c r="C68" s="55"/>
      <c r="D68" s="55"/>
      <c r="E68" t="s">
        <v>57</v>
      </c>
      <c r="G68" s="66"/>
      <c r="H68" s="66"/>
      <c r="I68" s="66">
        <f>IFERROR(IF(OR(I$61=0, I$61=$F$58),$F$57,H68-$F$57/$F$58),0)</f>
        <v>50</v>
      </c>
      <c r="J68" s="66">
        <f>IFERROR(IF(OR(J$61=0, J$61=$F$58),$F$57,I68-$F$57/$F$58),0)</f>
        <v>46.666666666666664</v>
      </c>
      <c r="K68" s="66">
        <f>IFERROR(IF(OR(K$61=0, K$61=$F$58),$F$57,J68-$F$57/$F$58),0)</f>
        <v>43.333333333333329</v>
      </c>
      <c r="L68" s="66">
        <f t="shared" ref="L68:AC68" si="19">IFERROR(IF(OR(L$61=0, L$61=$F$58),$F$57,K68-$F$57/$F$58),0)</f>
        <v>39.999999999999993</v>
      </c>
      <c r="M68" s="66">
        <f t="shared" si="19"/>
        <v>36.666666666666657</v>
      </c>
      <c r="N68" s="66">
        <f t="shared" si="19"/>
        <v>33.333333333333321</v>
      </c>
      <c r="O68" s="66">
        <f t="shared" si="19"/>
        <v>29.999999999999989</v>
      </c>
      <c r="P68" s="66">
        <f t="shared" si="19"/>
        <v>26.666666666666657</v>
      </c>
      <c r="Q68" s="66">
        <f t="shared" si="19"/>
        <v>23.333333333333325</v>
      </c>
      <c r="R68" s="66">
        <f t="shared" si="19"/>
        <v>19.999999999999993</v>
      </c>
      <c r="S68" s="66">
        <f t="shared" si="19"/>
        <v>16.666666666666661</v>
      </c>
      <c r="T68" s="66">
        <f t="shared" si="19"/>
        <v>13.333333333333327</v>
      </c>
      <c r="U68" s="66">
        <f t="shared" si="19"/>
        <v>9.9999999999999929</v>
      </c>
      <c r="V68" s="66">
        <f t="shared" si="19"/>
        <v>6.666666666666659</v>
      </c>
      <c r="W68" s="66">
        <f t="shared" si="19"/>
        <v>3.3333333333333255</v>
      </c>
      <c r="X68" s="66">
        <f t="shared" si="19"/>
        <v>50</v>
      </c>
      <c r="Y68" s="66">
        <f t="shared" si="19"/>
        <v>46.666666666666664</v>
      </c>
      <c r="Z68" s="66">
        <f t="shared" si="19"/>
        <v>43.333333333333329</v>
      </c>
      <c r="AA68" s="66">
        <f t="shared" si="19"/>
        <v>39.999999999999993</v>
      </c>
      <c r="AB68" s="66">
        <f t="shared" si="19"/>
        <v>36.666666666666657</v>
      </c>
      <c r="AC68" s="66">
        <f t="shared" si="19"/>
        <v>33.333333333333321</v>
      </c>
    </row>
    <row r="69" spans="2:29" x14ac:dyDescent="0.25">
      <c r="G69" s="66"/>
      <c r="H69" s="66"/>
      <c r="I69" s="66"/>
      <c r="J69" s="66"/>
      <c r="K69" s="66"/>
      <c r="L69" s="66"/>
      <c r="M69" s="66"/>
      <c r="N69" s="66"/>
      <c r="O69" s="66"/>
      <c r="P69" s="66"/>
      <c r="Q69" s="66"/>
      <c r="R69" s="66"/>
      <c r="S69" s="66"/>
      <c r="T69" s="66"/>
      <c r="U69" s="66"/>
      <c r="V69" s="66"/>
      <c r="W69" s="66"/>
      <c r="X69" s="66"/>
      <c r="Y69" s="66"/>
      <c r="Z69" s="66"/>
      <c r="AA69" s="66"/>
      <c r="AB69" s="66"/>
      <c r="AC69" s="66"/>
    </row>
    <row r="70" spans="2:29" x14ac:dyDescent="0.25">
      <c r="B70" s="2" t="s">
        <v>65</v>
      </c>
      <c r="C70" s="2"/>
      <c r="D70" s="2"/>
      <c r="G70" s="66"/>
      <c r="H70" s="66"/>
      <c r="I70" s="66"/>
      <c r="J70" s="66"/>
      <c r="K70" s="66"/>
      <c r="L70" s="66"/>
      <c r="M70" s="66"/>
      <c r="N70" s="66"/>
      <c r="O70" s="66"/>
      <c r="P70" s="66"/>
      <c r="Q70" s="66"/>
      <c r="R70" s="66"/>
      <c r="S70" s="66"/>
      <c r="T70" s="66"/>
      <c r="U70" s="66"/>
      <c r="V70" s="66"/>
      <c r="W70" s="66"/>
      <c r="X70" s="66"/>
      <c r="Y70" s="66"/>
      <c r="Z70" s="66"/>
      <c r="AA70" s="66"/>
      <c r="AB70" s="66"/>
      <c r="AC70" s="66"/>
    </row>
    <row r="71" spans="2:29" x14ac:dyDescent="0.25">
      <c r="B71" s="64" t="str">
        <f>$B$55</f>
        <v>Investment in asset 1</v>
      </c>
      <c r="C71" s="64"/>
      <c r="D71" s="64"/>
      <c r="E71" t="s">
        <v>57</v>
      </c>
      <c r="G71" s="69">
        <f>I71+NPV($F$52,J71:AC71)</f>
        <v>168.81952731139157</v>
      </c>
      <c r="H71" s="69"/>
      <c r="I71" s="66">
        <f>I67*((I67&gt;G67)-(I$61=$F$49))</f>
        <v>200</v>
      </c>
      <c r="J71" s="66">
        <f t="shared" ref="J71:AC71" si="20">J67*((J67&gt;I67)-(J$61=$F$49))</f>
        <v>0</v>
      </c>
      <c r="K71" s="66">
        <f t="shared" si="20"/>
        <v>0</v>
      </c>
      <c r="L71" s="66">
        <f t="shared" si="20"/>
        <v>0</v>
      </c>
      <c r="M71" s="66">
        <f t="shared" si="20"/>
        <v>0</v>
      </c>
      <c r="N71" s="66">
        <f t="shared" si="20"/>
        <v>0</v>
      </c>
      <c r="O71" s="66">
        <f t="shared" si="20"/>
        <v>0</v>
      </c>
      <c r="P71" s="66">
        <f t="shared" si="20"/>
        <v>0</v>
      </c>
      <c r="Q71" s="66">
        <f t="shared" si="20"/>
        <v>0</v>
      </c>
      <c r="R71" s="66">
        <f t="shared" si="20"/>
        <v>0</v>
      </c>
      <c r="S71" s="66">
        <f t="shared" si="20"/>
        <v>0</v>
      </c>
      <c r="T71" s="66">
        <f t="shared" si="20"/>
        <v>0</v>
      </c>
      <c r="U71" s="66">
        <f t="shared" si="20"/>
        <v>0</v>
      </c>
      <c r="V71" s="66">
        <f t="shared" si="20"/>
        <v>0</v>
      </c>
      <c r="W71" s="66">
        <f t="shared" si="20"/>
        <v>0</v>
      </c>
      <c r="X71" s="66">
        <f t="shared" si="20"/>
        <v>0</v>
      </c>
      <c r="Y71" s="66">
        <f t="shared" si="20"/>
        <v>0</v>
      </c>
      <c r="Z71" s="66">
        <f t="shared" si="20"/>
        <v>0</v>
      </c>
      <c r="AA71" s="66">
        <f t="shared" si="20"/>
        <v>0</v>
      </c>
      <c r="AB71" s="66">
        <f t="shared" si="20"/>
        <v>0</v>
      </c>
      <c r="AC71" s="66">
        <f t="shared" si="20"/>
        <v>-100</v>
      </c>
    </row>
    <row r="72" spans="2:29" x14ac:dyDescent="0.25">
      <c r="B72" s="64" t="str">
        <f>$B$57</f>
        <v xml:space="preserve">Investment in asset 2 </v>
      </c>
      <c r="C72" s="64"/>
      <c r="D72" s="64"/>
      <c r="E72" t="s">
        <v>57</v>
      </c>
      <c r="G72" s="69">
        <f>I72+NPV($F$52,J72:AC72)</f>
        <v>60.469762140574218</v>
      </c>
      <c r="H72" s="69"/>
      <c r="I72" s="66">
        <f>I68*((I68&gt;G68)-(I$61=$F$49))</f>
        <v>50</v>
      </c>
      <c r="J72" s="66">
        <f t="shared" ref="J72:AC72" si="21">J68*((J68&gt;I68)-(J$61=$F$49))</f>
        <v>0</v>
      </c>
      <c r="K72" s="66">
        <f t="shared" si="21"/>
        <v>0</v>
      </c>
      <c r="L72" s="66">
        <f t="shared" si="21"/>
        <v>0</v>
      </c>
      <c r="M72" s="66">
        <f t="shared" si="21"/>
        <v>0</v>
      </c>
      <c r="N72" s="66">
        <f t="shared" si="21"/>
        <v>0</v>
      </c>
      <c r="O72" s="66">
        <f t="shared" si="21"/>
        <v>0</v>
      </c>
      <c r="P72" s="66">
        <f t="shared" si="21"/>
        <v>0</v>
      </c>
      <c r="Q72" s="66">
        <f t="shared" si="21"/>
        <v>0</v>
      </c>
      <c r="R72" s="66">
        <f t="shared" si="21"/>
        <v>0</v>
      </c>
      <c r="S72" s="66">
        <f t="shared" si="21"/>
        <v>0</v>
      </c>
      <c r="T72" s="66">
        <f t="shared" si="21"/>
        <v>0</v>
      </c>
      <c r="U72" s="66">
        <f t="shared" si="21"/>
        <v>0</v>
      </c>
      <c r="V72" s="66">
        <f t="shared" si="21"/>
        <v>0</v>
      </c>
      <c r="W72" s="66">
        <f t="shared" si="21"/>
        <v>0</v>
      </c>
      <c r="X72" s="66">
        <f t="shared" si="21"/>
        <v>50</v>
      </c>
      <c r="Y72" s="66">
        <f t="shared" si="21"/>
        <v>0</v>
      </c>
      <c r="Z72" s="66">
        <f t="shared" si="21"/>
        <v>0</v>
      </c>
      <c r="AA72" s="66">
        <f t="shared" si="21"/>
        <v>0</v>
      </c>
      <c r="AB72" s="66">
        <f t="shared" si="21"/>
        <v>0</v>
      </c>
      <c r="AC72" s="66">
        <f t="shared" si="21"/>
        <v>-33.333333333333321</v>
      </c>
    </row>
    <row r="73" spans="2:29" x14ac:dyDescent="0.25">
      <c r="B73" s="64" t="s">
        <v>81</v>
      </c>
      <c r="C73" s="64"/>
      <c r="D73" s="64"/>
      <c r="E73" t="s">
        <v>57</v>
      </c>
      <c r="G73" s="69">
        <f>I73+NPV($F$52,J73:AC73)</f>
        <v>210.03257671156268</v>
      </c>
      <c r="H73" s="69"/>
      <c r="I73" s="66"/>
      <c r="J73" s="66">
        <f>J$29</f>
        <v>11.176801141556741</v>
      </c>
      <c r="K73" s="66">
        <f t="shared" ref="K73:AC73" si="22">K$29</f>
        <v>11.804239598509557</v>
      </c>
      <c r="L73" s="66">
        <f t="shared" si="22"/>
        <v>12.657500237635242</v>
      </c>
      <c r="M73" s="66">
        <f t="shared" si="22"/>
        <v>13.538026855091541</v>
      </c>
      <c r="N73" s="66">
        <f t="shared" si="22"/>
        <v>14.970629470592517</v>
      </c>
      <c r="O73" s="66">
        <f t="shared" si="22"/>
        <v>16.800387636842327</v>
      </c>
      <c r="P73" s="66">
        <f t="shared" si="22"/>
        <v>17.083200921217419</v>
      </c>
      <c r="Q73" s="66">
        <f t="shared" si="22"/>
        <v>17.405684368739092</v>
      </c>
      <c r="R73" s="66">
        <f t="shared" si="22"/>
        <v>17.697265701008845</v>
      </c>
      <c r="S73" s="66">
        <f t="shared" si="22"/>
        <v>22.81156642312348</v>
      </c>
      <c r="T73" s="66">
        <f t="shared" si="22"/>
        <v>23.053932610010587</v>
      </c>
      <c r="U73" s="66">
        <f t="shared" si="22"/>
        <v>23.307215773145565</v>
      </c>
      <c r="V73" s="66">
        <f t="shared" si="22"/>
        <v>23.571544840928404</v>
      </c>
      <c r="W73" s="66">
        <f t="shared" si="22"/>
        <v>23.84301975265646</v>
      </c>
      <c r="X73" s="66">
        <f t="shared" si="22"/>
        <v>24.125540569032381</v>
      </c>
      <c r="Y73" s="66">
        <f t="shared" si="22"/>
        <v>24.451077432863602</v>
      </c>
      <c r="Z73" s="66">
        <f t="shared" si="22"/>
        <v>24.662098825905389</v>
      </c>
      <c r="AA73" s="66">
        <f t="shared" si="22"/>
        <v>24.884037195195045</v>
      </c>
      <c r="AB73" s="66">
        <f t="shared" si="22"/>
        <v>25.120529926905178</v>
      </c>
      <c r="AC73" s="66">
        <f t="shared" si="22"/>
        <v>25.371577021035776</v>
      </c>
    </row>
    <row r="74" spans="2:29" x14ac:dyDescent="0.25">
      <c r="B74" s="64" t="s">
        <v>84</v>
      </c>
      <c r="C74" s="64"/>
      <c r="D74" s="64"/>
      <c r="E74" t="s">
        <v>57</v>
      </c>
      <c r="G74" s="69">
        <f>I74+NPV($F$52,J74:AC74)</f>
        <v>20.241037444526917</v>
      </c>
      <c r="H74" s="69"/>
      <c r="I74" s="66"/>
      <c r="J74" s="66">
        <f>J$30</f>
        <v>1.7647058823529413</v>
      </c>
      <c r="K74" s="66">
        <f t="shared" ref="K74:AC74" si="23">K$30</f>
        <v>1.7647058823529413</v>
      </c>
      <c r="L74" s="66">
        <f t="shared" si="23"/>
        <v>1.7647058823529413</v>
      </c>
      <c r="M74" s="66">
        <f t="shared" si="23"/>
        <v>1.7647058823529413</v>
      </c>
      <c r="N74" s="66">
        <f t="shared" si="23"/>
        <v>1.7647058823529413</v>
      </c>
      <c r="O74" s="66">
        <f t="shared" si="23"/>
        <v>1.7647058823529413</v>
      </c>
      <c r="P74" s="66">
        <f t="shared" si="23"/>
        <v>1.7647058823529413</v>
      </c>
      <c r="Q74" s="66">
        <f t="shared" si="23"/>
        <v>1.7647058823529413</v>
      </c>
      <c r="R74" s="66">
        <f t="shared" si="23"/>
        <v>1.7647058823529413</v>
      </c>
      <c r="S74" s="66">
        <f t="shared" si="23"/>
        <v>1.7647058823529413</v>
      </c>
      <c r="T74" s="66">
        <f t="shared" si="23"/>
        <v>1.7647058823529413</v>
      </c>
      <c r="U74" s="66">
        <f t="shared" si="23"/>
        <v>1.7647058823529413</v>
      </c>
      <c r="V74" s="66">
        <f t="shared" si="23"/>
        <v>1.7647058823529413</v>
      </c>
      <c r="W74" s="66">
        <f t="shared" si="23"/>
        <v>1.7647058823529413</v>
      </c>
      <c r="X74" s="66">
        <f t="shared" si="23"/>
        <v>1.7647058823529413</v>
      </c>
      <c r="Y74" s="66">
        <f t="shared" si="23"/>
        <v>1.7647058823529413</v>
      </c>
      <c r="Z74" s="66">
        <f t="shared" si="23"/>
        <v>1.7647058823529413</v>
      </c>
      <c r="AA74" s="66">
        <f t="shared" si="23"/>
        <v>1.7647058823529413</v>
      </c>
      <c r="AB74" s="66">
        <f t="shared" si="23"/>
        <v>1.7647058823529413</v>
      </c>
      <c r="AC74" s="66">
        <f t="shared" si="23"/>
        <v>1.7647058823529413</v>
      </c>
    </row>
    <row r="75" spans="2:29" s="4" customFormat="1" x14ac:dyDescent="0.25">
      <c r="B75" s="19" t="s">
        <v>66</v>
      </c>
      <c r="C75" s="19"/>
      <c r="D75" s="19"/>
      <c r="E75" s="5" t="s">
        <v>57</v>
      </c>
      <c r="F75" s="5"/>
      <c r="G75" s="81">
        <f>I75+NPV($F$52,J75:AC75)</f>
        <v>459.56290360805536</v>
      </c>
      <c r="H75" s="82"/>
      <c r="I75" s="83">
        <f t="shared" ref="I75:AC75" si="24">I71+I72+I74+I73</f>
        <v>250</v>
      </c>
      <c r="J75" s="83">
        <f t="shared" si="24"/>
        <v>12.941507023909683</v>
      </c>
      <c r="K75" s="83">
        <f t="shared" si="24"/>
        <v>13.568945480862499</v>
      </c>
      <c r="L75" s="83">
        <f t="shared" si="24"/>
        <v>14.422206119988184</v>
      </c>
      <c r="M75" s="83">
        <f t="shared" si="24"/>
        <v>15.302732737444483</v>
      </c>
      <c r="N75" s="83">
        <f t="shared" si="24"/>
        <v>16.735335352945459</v>
      </c>
      <c r="O75" s="83">
        <f t="shared" si="24"/>
        <v>18.565093519195269</v>
      </c>
      <c r="P75" s="83">
        <f t="shared" si="24"/>
        <v>18.847906803570361</v>
      </c>
      <c r="Q75" s="83">
        <f t="shared" si="24"/>
        <v>19.170390251092034</v>
      </c>
      <c r="R75" s="83">
        <f t="shared" si="24"/>
        <v>19.461971583361787</v>
      </c>
      <c r="S75" s="83">
        <f t="shared" si="24"/>
        <v>24.576272305476422</v>
      </c>
      <c r="T75" s="83">
        <f t="shared" si="24"/>
        <v>24.818638492363529</v>
      </c>
      <c r="U75" s="83">
        <f t="shared" si="24"/>
        <v>25.071921655498507</v>
      </c>
      <c r="V75" s="83">
        <f t="shared" si="24"/>
        <v>25.336250723281346</v>
      </c>
      <c r="W75" s="83">
        <f t="shared" si="24"/>
        <v>25.607725635009402</v>
      </c>
      <c r="X75" s="83">
        <f t="shared" si="24"/>
        <v>75.890246451385323</v>
      </c>
      <c r="Y75" s="83">
        <f t="shared" si="24"/>
        <v>26.215783315216544</v>
      </c>
      <c r="Z75" s="83">
        <f t="shared" si="24"/>
        <v>26.426804708258331</v>
      </c>
      <c r="AA75" s="83">
        <f t="shared" si="24"/>
        <v>26.648743077547987</v>
      </c>
      <c r="AB75" s="83">
        <f t="shared" si="24"/>
        <v>26.88523580925812</v>
      </c>
      <c r="AC75" s="83">
        <f t="shared" si="24"/>
        <v>-106.19705042994461</v>
      </c>
    </row>
    <row r="76" spans="2:29" x14ac:dyDescent="0.25">
      <c r="B76" s="55" t="s">
        <v>88</v>
      </c>
      <c r="C76" s="55"/>
      <c r="D76" s="55"/>
      <c r="E76" t="s">
        <v>57</v>
      </c>
      <c r="F76" t="b">
        <f>ROUND(G75,3)=ROUND(AC76,3)</f>
        <v>1</v>
      </c>
      <c r="G76" s="66"/>
      <c r="H76" s="66"/>
      <c r="I76" s="66">
        <f>I75/(1+$F$52)^(I$61)+G76</f>
        <v>250</v>
      </c>
      <c r="J76" s="66">
        <f t="shared" ref="J76:AC76" si="25">J75/(1+$F$52)^(J$61)+I76</f>
        <v>262.20896889048083</v>
      </c>
      <c r="K76" s="66">
        <f t="shared" si="25"/>
        <v>274.28528206319578</v>
      </c>
      <c r="L76" s="66">
        <f t="shared" si="25"/>
        <v>286.39444442540434</v>
      </c>
      <c r="M76" s="66">
        <f t="shared" si="25"/>
        <v>298.51564205695911</v>
      </c>
      <c r="N76" s="66">
        <f t="shared" si="25"/>
        <v>311.02125817510188</v>
      </c>
      <c r="O76" s="66">
        <f t="shared" si="25"/>
        <v>324.1089165357069</v>
      </c>
      <c r="P76" s="66">
        <f t="shared" si="25"/>
        <v>336.64385103231217</v>
      </c>
      <c r="Q76" s="66">
        <f t="shared" si="25"/>
        <v>348.67159103929805</v>
      </c>
      <c r="R76" s="66">
        <f t="shared" si="25"/>
        <v>360.19110211675491</v>
      </c>
      <c r="S76" s="66">
        <f t="shared" si="25"/>
        <v>373.91436420817661</v>
      </c>
      <c r="T76" s="66">
        <f t="shared" si="25"/>
        <v>386.98851336315801</v>
      </c>
      <c r="U76" s="66">
        <f t="shared" si="25"/>
        <v>399.44849031194349</v>
      </c>
      <c r="V76" s="66">
        <f t="shared" si="25"/>
        <v>411.32711332833634</v>
      </c>
      <c r="W76" s="66">
        <f t="shared" si="25"/>
        <v>422.65343507227107</v>
      </c>
      <c r="X76" s="66">
        <f t="shared" si="25"/>
        <v>454.3197833670435</v>
      </c>
      <c r="Y76" s="66">
        <f t="shared" si="25"/>
        <v>464.63952904369785</v>
      </c>
      <c r="Z76" s="66">
        <f t="shared" si="25"/>
        <v>474.4535040095555</v>
      </c>
      <c r="AA76" s="66">
        <f t="shared" si="25"/>
        <v>483.78972568817181</v>
      </c>
      <c r="AB76" s="66">
        <f t="shared" si="25"/>
        <v>492.67564591347195</v>
      </c>
      <c r="AC76" s="66">
        <f t="shared" si="25"/>
        <v>459.56290360805536</v>
      </c>
    </row>
    <row r="77" spans="2:29" x14ac:dyDescent="0.25">
      <c r="B77" s="55"/>
      <c r="C77" s="55"/>
      <c r="D77" s="55"/>
      <c r="G77" s="66"/>
      <c r="H77" s="66"/>
      <c r="I77" s="66"/>
      <c r="J77" s="66"/>
      <c r="K77" s="66"/>
      <c r="L77" s="66"/>
      <c r="M77" s="66"/>
      <c r="N77" s="66"/>
      <c r="O77" s="66"/>
      <c r="P77" s="66"/>
      <c r="Q77" s="66"/>
      <c r="R77" s="66"/>
      <c r="S77" s="66"/>
      <c r="T77" s="66"/>
      <c r="U77" s="66"/>
      <c r="V77" s="66"/>
      <c r="W77" s="66"/>
      <c r="X77" s="66"/>
      <c r="Y77" s="66"/>
      <c r="Z77" s="66"/>
      <c r="AA77" s="66"/>
      <c r="AB77" s="66"/>
      <c r="AC77" s="66"/>
    </row>
    <row r="78" spans="2:29" x14ac:dyDescent="0.25">
      <c r="B78" s="2" t="s">
        <v>67</v>
      </c>
      <c r="C78" s="2"/>
      <c r="D78" s="2"/>
      <c r="G78" s="66"/>
      <c r="H78" s="66"/>
      <c r="I78" s="66"/>
      <c r="J78" s="66"/>
      <c r="K78" s="66"/>
      <c r="L78" s="66"/>
      <c r="M78" s="66"/>
      <c r="N78" s="66"/>
      <c r="O78" s="66"/>
      <c r="P78" s="66"/>
      <c r="Q78" s="66"/>
      <c r="R78" s="66"/>
      <c r="S78" s="66"/>
      <c r="T78" s="66"/>
      <c r="U78" s="66"/>
      <c r="V78" s="66"/>
      <c r="W78" s="66"/>
      <c r="X78" s="66"/>
      <c r="Y78" s="66"/>
      <c r="Z78" s="66"/>
      <c r="AA78" s="66"/>
      <c r="AB78" s="66"/>
      <c r="AC78" s="66"/>
    </row>
    <row r="79" spans="2:29" x14ac:dyDescent="0.25">
      <c r="B79" s="64" t="s">
        <v>68</v>
      </c>
      <c r="C79" s="64"/>
      <c r="D79" s="64"/>
      <c r="E79" t="s">
        <v>57</v>
      </c>
      <c r="G79" s="69">
        <f>I79+NPV($F$52,J79:AC79)</f>
        <v>168.81952731139157</v>
      </c>
      <c r="H79" s="69"/>
      <c r="I79" s="66"/>
      <c r="J79" s="66">
        <f t="shared" ref="J79:AC79" si="26">I67*(1+$F$52)-J67*(I67&gt;J67)</f>
        <v>17</v>
      </c>
      <c r="K79" s="66">
        <f t="shared" si="26"/>
        <v>16.700000000000017</v>
      </c>
      <c r="L79" s="66">
        <f t="shared" si="26"/>
        <v>16.400000000000006</v>
      </c>
      <c r="M79" s="66">
        <f t="shared" si="26"/>
        <v>16.100000000000023</v>
      </c>
      <c r="N79" s="66">
        <f t="shared" si="26"/>
        <v>15.800000000000011</v>
      </c>
      <c r="O79" s="66">
        <f t="shared" si="26"/>
        <v>15.5</v>
      </c>
      <c r="P79" s="66">
        <f t="shared" si="26"/>
        <v>15.200000000000017</v>
      </c>
      <c r="Q79" s="66">
        <f t="shared" si="26"/>
        <v>14.900000000000006</v>
      </c>
      <c r="R79" s="66">
        <f t="shared" si="26"/>
        <v>14.600000000000023</v>
      </c>
      <c r="S79" s="66">
        <f t="shared" si="26"/>
        <v>14.300000000000011</v>
      </c>
      <c r="T79" s="66">
        <f t="shared" si="26"/>
        <v>14</v>
      </c>
      <c r="U79" s="66">
        <f t="shared" si="26"/>
        <v>13.700000000000017</v>
      </c>
      <c r="V79" s="66">
        <f t="shared" si="26"/>
        <v>13.400000000000006</v>
      </c>
      <c r="W79" s="66">
        <f t="shared" si="26"/>
        <v>13.099999999999994</v>
      </c>
      <c r="X79" s="66">
        <f t="shared" si="26"/>
        <v>12.800000000000011</v>
      </c>
      <c r="Y79" s="66">
        <f t="shared" si="26"/>
        <v>12.5</v>
      </c>
      <c r="Z79" s="66">
        <f t="shared" si="26"/>
        <v>12.200000000000003</v>
      </c>
      <c r="AA79" s="66">
        <f t="shared" si="26"/>
        <v>11.900000000000006</v>
      </c>
      <c r="AB79" s="66">
        <f t="shared" si="26"/>
        <v>11.600000000000009</v>
      </c>
      <c r="AC79" s="66">
        <f t="shared" si="26"/>
        <v>11.300000000000011</v>
      </c>
    </row>
    <row r="80" spans="2:29" x14ac:dyDescent="0.25">
      <c r="B80" s="64" t="s">
        <v>69</v>
      </c>
      <c r="C80" s="64"/>
      <c r="D80" s="64"/>
      <c r="E80" t="s">
        <v>57</v>
      </c>
      <c r="G80" s="69">
        <f>I80+NPV($F$52,J80:AC80)</f>
        <v>60.469762140574218</v>
      </c>
      <c r="H80" s="69"/>
      <c r="I80" s="66"/>
      <c r="J80" s="66">
        <f t="shared" ref="J80:AC80" si="27">I68*(1+$F$52)-J68*(I68&gt;J68)</f>
        <v>6.3333333333333357</v>
      </c>
      <c r="K80" s="66">
        <f t="shared" si="27"/>
        <v>6.13333333333334</v>
      </c>
      <c r="L80" s="66">
        <f t="shared" si="27"/>
        <v>5.9333333333333371</v>
      </c>
      <c r="M80" s="66">
        <f t="shared" si="27"/>
        <v>5.7333333333333343</v>
      </c>
      <c r="N80" s="66">
        <f t="shared" si="27"/>
        <v>5.5333333333333385</v>
      </c>
      <c r="O80" s="66">
        <f t="shared" si="27"/>
        <v>5.3333333333333321</v>
      </c>
      <c r="P80" s="66">
        <f t="shared" si="27"/>
        <v>5.1333333333333329</v>
      </c>
      <c r="Q80" s="66">
        <f t="shared" si="27"/>
        <v>4.9333333333333336</v>
      </c>
      <c r="R80" s="66">
        <f t="shared" si="27"/>
        <v>4.7333333333333343</v>
      </c>
      <c r="S80" s="66">
        <f t="shared" si="27"/>
        <v>4.5333333333333314</v>
      </c>
      <c r="T80" s="66">
        <f t="shared" si="27"/>
        <v>4.3333333333333339</v>
      </c>
      <c r="U80" s="66">
        <f t="shared" si="27"/>
        <v>4.1333333333333346</v>
      </c>
      <c r="V80" s="66">
        <f t="shared" si="27"/>
        <v>3.9333333333333336</v>
      </c>
      <c r="W80" s="66">
        <f t="shared" si="27"/>
        <v>3.7333333333333329</v>
      </c>
      <c r="X80" s="66">
        <f t="shared" si="27"/>
        <v>3.5333333333333252</v>
      </c>
      <c r="Y80" s="66">
        <f t="shared" si="27"/>
        <v>6.3333333333333357</v>
      </c>
      <c r="Z80" s="66">
        <f t="shared" si="27"/>
        <v>6.13333333333334</v>
      </c>
      <c r="AA80" s="66">
        <f t="shared" si="27"/>
        <v>5.9333333333333371</v>
      </c>
      <c r="AB80" s="66">
        <f t="shared" si="27"/>
        <v>5.7333333333333343</v>
      </c>
      <c r="AC80" s="66">
        <f t="shared" si="27"/>
        <v>5.5333333333333385</v>
      </c>
    </row>
    <row r="81" spans="2:33" x14ac:dyDescent="0.25">
      <c r="B81" s="64" t="s">
        <v>81</v>
      </c>
      <c r="C81" s="64"/>
      <c r="D81" s="64"/>
      <c r="E81" t="s">
        <v>57</v>
      </c>
      <c r="G81" s="69">
        <f>I81+NPV($F$52,J81:AC81)</f>
        <v>210.03257671156268</v>
      </c>
      <c r="H81" s="69"/>
      <c r="I81" s="66"/>
      <c r="J81" s="66">
        <f>J$29</f>
        <v>11.176801141556741</v>
      </c>
      <c r="K81" s="66">
        <f t="shared" ref="K81:AC81" si="28">K$29</f>
        <v>11.804239598509557</v>
      </c>
      <c r="L81" s="66">
        <f t="shared" si="28"/>
        <v>12.657500237635242</v>
      </c>
      <c r="M81" s="66">
        <f t="shared" si="28"/>
        <v>13.538026855091541</v>
      </c>
      <c r="N81" s="66">
        <f t="shared" si="28"/>
        <v>14.970629470592517</v>
      </c>
      <c r="O81" s="66">
        <f t="shared" si="28"/>
        <v>16.800387636842327</v>
      </c>
      <c r="P81" s="66">
        <f t="shared" si="28"/>
        <v>17.083200921217419</v>
      </c>
      <c r="Q81" s="66">
        <f t="shared" si="28"/>
        <v>17.405684368739092</v>
      </c>
      <c r="R81" s="66">
        <f t="shared" si="28"/>
        <v>17.697265701008845</v>
      </c>
      <c r="S81" s="66">
        <f t="shared" si="28"/>
        <v>22.81156642312348</v>
      </c>
      <c r="T81" s="66">
        <f t="shared" si="28"/>
        <v>23.053932610010587</v>
      </c>
      <c r="U81" s="66">
        <f t="shared" si="28"/>
        <v>23.307215773145565</v>
      </c>
      <c r="V81" s="66">
        <f t="shared" si="28"/>
        <v>23.571544840928404</v>
      </c>
      <c r="W81" s="66">
        <f t="shared" si="28"/>
        <v>23.84301975265646</v>
      </c>
      <c r="X81" s="66">
        <f t="shared" si="28"/>
        <v>24.125540569032381</v>
      </c>
      <c r="Y81" s="66">
        <f t="shared" si="28"/>
        <v>24.451077432863602</v>
      </c>
      <c r="Z81" s="66">
        <f t="shared" si="28"/>
        <v>24.662098825905389</v>
      </c>
      <c r="AA81" s="66">
        <f t="shared" si="28"/>
        <v>24.884037195195045</v>
      </c>
      <c r="AB81" s="66">
        <f t="shared" si="28"/>
        <v>25.120529926905178</v>
      </c>
      <c r="AC81" s="66">
        <f t="shared" si="28"/>
        <v>25.371577021035776</v>
      </c>
    </row>
    <row r="82" spans="2:33" x14ac:dyDescent="0.25">
      <c r="B82" s="64" t="s">
        <v>84</v>
      </c>
      <c r="C82" s="64"/>
      <c r="D82" s="64"/>
      <c r="E82" t="s">
        <v>57</v>
      </c>
      <c r="G82" s="69">
        <f>I82+NPV($F$52,J82:AC82)</f>
        <v>20.241037444526917</v>
      </c>
      <c r="H82" s="69"/>
      <c r="I82" s="66"/>
      <c r="J82" s="66">
        <f>J$30</f>
        <v>1.7647058823529413</v>
      </c>
      <c r="K82" s="66">
        <f t="shared" ref="K82:AC82" si="29">K$30</f>
        <v>1.7647058823529413</v>
      </c>
      <c r="L82" s="66">
        <f t="shared" si="29"/>
        <v>1.7647058823529413</v>
      </c>
      <c r="M82" s="66">
        <f t="shared" si="29"/>
        <v>1.7647058823529413</v>
      </c>
      <c r="N82" s="66">
        <f t="shared" si="29"/>
        <v>1.7647058823529413</v>
      </c>
      <c r="O82" s="66">
        <f t="shared" si="29"/>
        <v>1.7647058823529413</v>
      </c>
      <c r="P82" s="66">
        <f t="shared" si="29"/>
        <v>1.7647058823529413</v>
      </c>
      <c r="Q82" s="66">
        <f t="shared" si="29"/>
        <v>1.7647058823529413</v>
      </c>
      <c r="R82" s="66">
        <f t="shared" si="29"/>
        <v>1.7647058823529413</v>
      </c>
      <c r="S82" s="66">
        <f t="shared" si="29"/>
        <v>1.7647058823529413</v>
      </c>
      <c r="T82" s="66">
        <f t="shared" si="29"/>
        <v>1.7647058823529413</v>
      </c>
      <c r="U82" s="66">
        <f t="shared" si="29"/>
        <v>1.7647058823529413</v>
      </c>
      <c r="V82" s="66">
        <f t="shared" si="29"/>
        <v>1.7647058823529413</v>
      </c>
      <c r="W82" s="66">
        <f t="shared" si="29"/>
        <v>1.7647058823529413</v>
      </c>
      <c r="X82" s="66">
        <f t="shared" si="29"/>
        <v>1.7647058823529413</v>
      </c>
      <c r="Y82" s="66">
        <f t="shared" si="29"/>
        <v>1.7647058823529413</v>
      </c>
      <c r="Z82" s="66">
        <f t="shared" si="29"/>
        <v>1.7647058823529413</v>
      </c>
      <c r="AA82" s="66">
        <f t="shared" si="29"/>
        <v>1.7647058823529413</v>
      </c>
      <c r="AB82" s="66">
        <f t="shared" si="29"/>
        <v>1.7647058823529413</v>
      </c>
      <c r="AC82" s="66">
        <f t="shared" si="29"/>
        <v>1.7647058823529413</v>
      </c>
    </row>
    <row r="83" spans="2:33" s="4" customFormat="1" x14ac:dyDescent="0.25">
      <c r="B83" s="19" t="s">
        <v>66</v>
      </c>
      <c r="C83" s="19"/>
      <c r="D83" s="19"/>
      <c r="E83" s="5" t="s">
        <v>57</v>
      </c>
      <c r="F83" s="5"/>
      <c r="G83" s="81">
        <f>I83+NPV($F$52,J83:AC83)</f>
        <v>459.56290360805536</v>
      </c>
      <c r="H83" s="82"/>
      <c r="I83" s="83">
        <f t="shared" ref="I83:AC83" si="30">I79+I80+I82+I81</f>
        <v>0</v>
      </c>
      <c r="J83" s="83">
        <f t="shared" si="30"/>
        <v>36.274840357243022</v>
      </c>
      <c r="K83" s="83">
        <f t="shared" si="30"/>
        <v>36.402278814195853</v>
      </c>
      <c r="L83" s="83">
        <f t="shared" si="30"/>
        <v>36.755539453321525</v>
      </c>
      <c r="M83" s="83">
        <f t="shared" si="30"/>
        <v>37.136066070777844</v>
      </c>
      <c r="N83" s="83">
        <f t="shared" si="30"/>
        <v>38.068668686278812</v>
      </c>
      <c r="O83" s="83">
        <f t="shared" si="30"/>
        <v>39.398426852528601</v>
      </c>
      <c r="P83" s="83">
        <f t="shared" si="30"/>
        <v>39.18124013690371</v>
      </c>
      <c r="Q83" s="83">
        <f t="shared" si="30"/>
        <v>39.003723584425373</v>
      </c>
      <c r="R83" s="83">
        <f t="shared" si="30"/>
        <v>38.795304916695144</v>
      </c>
      <c r="S83" s="83">
        <f t="shared" si="30"/>
        <v>43.409605638809765</v>
      </c>
      <c r="T83" s="83">
        <f t="shared" si="30"/>
        <v>43.151971825696862</v>
      </c>
      <c r="U83" s="83">
        <f t="shared" si="30"/>
        <v>42.905254988831857</v>
      </c>
      <c r="V83" s="83">
        <f t="shared" si="30"/>
        <v>42.669584056614681</v>
      </c>
      <c r="W83" s="83">
        <f t="shared" si="30"/>
        <v>42.44105896834273</v>
      </c>
      <c r="X83" s="83">
        <f t="shared" si="30"/>
        <v>42.223579784718659</v>
      </c>
      <c r="Y83" s="83">
        <f t="shared" si="30"/>
        <v>45.049116648549884</v>
      </c>
      <c r="Z83" s="83">
        <f t="shared" si="30"/>
        <v>44.760138041591674</v>
      </c>
      <c r="AA83" s="83">
        <f t="shared" si="30"/>
        <v>44.482076410881334</v>
      </c>
      <c r="AB83" s="83">
        <f t="shared" si="30"/>
        <v>44.218569142591463</v>
      </c>
      <c r="AC83" s="83">
        <f t="shared" si="30"/>
        <v>43.969616236722068</v>
      </c>
    </row>
    <row r="84" spans="2:33" x14ac:dyDescent="0.25">
      <c r="B84" s="55" t="s">
        <v>88</v>
      </c>
      <c r="C84" s="55"/>
      <c r="D84" s="55"/>
      <c r="E84" t="s">
        <v>57</v>
      </c>
      <c r="F84" t="b">
        <f>ROUND(G83,3)=ROUND(AC84,3)</f>
        <v>1</v>
      </c>
      <c r="G84" s="66"/>
      <c r="H84" s="66"/>
      <c r="I84" s="66">
        <f>I83/(1+$F$52)^(I$61)+G85</f>
        <v>0</v>
      </c>
      <c r="J84" s="66">
        <f t="shared" ref="J84:AC84" si="31">J83/(1+$F$52)^(J$61)+I84</f>
        <v>34.221547506833041</v>
      </c>
      <c r="K84" s="66">
        <f t="shared" si="31"/>
        <v>66.619446059873127</v>
      </c>
      <c r="L84" s="66">
        <f t="shared" si="31"/>
        <v>97.48010574313642</v>
      </c>
      <c r="M84" s="66">
        <f t="shared" si="31"/>
        <v>126.89534835538799</v>
      </c>
      <c r="N84" s="66">
        <f t="shared" si="31"/>
        <v>155.34247216133997</v>
      </c>
      <c r="O84" s="66">
        <f t="shared" si="31"/>
        <v>183.11680844777158</v>
      </c>
      <c r="P84" s="66">
        <f t="shared" si="31"/>
        <v>209.17457092136436</v>
      </c>
      <c r="Q84" s="66">
        <f t="shared" si="31"/>
        <v>233.64598962662981</v>
      </c>
      <c r="R84" s="66">
        <f t="shared" si="31"/>
        <v>256.60887099900049</v>
      </c>
      <c r="S84" s="66">
        <f t="shared" si="31"/>
        <v>280.84856805565693</v>
      </c>
      <c r="T84" s="66">
        <f t="shared" si="31"/>
        <v>303.58048850948472</v>
      </c>
      <c r="U84" s="66">
        <f t="shared" si="31"/>
        <v>324.90308577539344</v>
      </c>
      <c r="V84" s="66">
        <f t="shared" si="31"/>
        <v>344.90825184398886</v>
      </c>
      <c r="W84" s="66">
        <f t="shared" si="31"/>
        <v>363.67997315498144</v>
      </c>
      <c r="X84" s="66">
        <f t="shared" si="31"/>
        <v>381.29839773832401</v>
      </c>
      <c r="Y84" s="66">
        <f t="shared" si="31"/>
        <v>399.03181509156894</v>
      </c>
      <c r="Z84" s="66">
        <f t="shared" si="31"/>
        <v>415.65413773170417</v>
      </c>
      <c r="AA84" s="66">
        <f t="shared" si="31"/>
        <v>431.2381570187913</v>
      </c>
      <c r="AB84" s="66">
        <f t="shared" si="31"/>
        <v>445.8529694260784</v>
      </c>
      <c r="AC84" s="66">
        <f t="shared" si="31"/>
        <v>459.56290360805548</v>
      </c>
    </row>
    <row r="85" spans="2:33" x14ac:dyDescent="0.25">
      <c r="B85" s="55"/>
      <c r="C85" s="55"/>
      <c r="D85" s="55"/>
      <c r="G85" s="66"/>
      <c r="H85" s="66"/>
      <c r="I85" s="66"/>
      <c r="J85" s="66"/>
      <c r="K85" s="66"/>
      <c r="L85" s="66"/>
      <c r="M85" s="66"/>
      <c r="N85" s="66"/>
      <c r="O85" s="66"/>
      <c r="P85" s="66"/>
      <c r="Q85" s="66"/>
      <c r="R85" s="66"/>
      <c r="S85" s="66"/>
      <c r="T85" s="66"/>
      <c r="U85" s="66"/>
      <c r="V85" s="66"/>
      <c r="W85" s="66"/>
      <c r="X85" s="66"/>
      <c r="Y85" s="66"/>
      <c r="Z85" s="66"/>
      <c r="AA85" s="66"/>
      <c r="AB85" s="66"/>
      <c r="AC85" s="66"/>
    </row>
    <row r="86" spans="2:33" ht="15.75" x14ac:dyDescent="0.25">
      <c r="B86" s="63" t="s">
        <v>70</v>
      </c>
      <c r="C86" s="63"/>
      <c r="D86" s="63"/>
      <c r="G86" s="66"/>
      <c r="H86" s="66"/>
      <c r="I86" s="66"/>
      <c r="J86" s="66"/>
      <c r="K86" s="66"/>
      <c r="L86" s="66"/>
      <c r="M86" s="66"/>
      <c r="N86" s="66"/>
      <c r="O86" s="66"/>
      <c r="P86" s="66"/>
      <c r="Q86" s="66"/>
      <c r="R86" s="66"/>
      <c r="S86" s="66"/>
      <c r="T86" s="66"/>
      <c r="U86" s="66"/>
      <c r="V86" s="66"/>
      <c r="W86" s="66"/>
      <c r="X86" s="66"/>
      <c r="Y86" s="66"/>
      <c r="Z86" s="66"/>
      <c r="AA86" s="66"/>
      <c r="AB86" s="66"/>
      <c r="AC86" s="66"/>
    </row>
    <row r="87" spans="2:33" x14ac:dyDescent="0.25">
      <c r="G87" s="66"/>
      <c r="H87" s="66"/>
      <c r="I87" s="66"/>
      <c r="J87" s="66"/>
      <c r="K87" s="66"/>
      <c r="L87" s="66"/>
      <c r="M87" s="66"/>
      <c r="N87" s="66"/>
      <c r="O87" s="66"/>
      <c r="P87" s="66"/>
      <c r="Q87" s="66"/>
      <c r="R87" s="66"/>
      <c r="S87" s="66"/>
      <c r="T87" s="66"/>
      <c r="U87" s="66"/>
      <c r="V87" s="66"/>
      <c r="W87" s="66"/>
      <c r="X87" s="66"/>
      <c r="Y87" s="66"/>
      <c r="Z87" s="66"/>
      <c r="AA87" s="66"/>
      <c r="AB87" s="66"/>
      <c r="AC87" s="66"/>
    </row>
    <row r="88" spans="2:33" x14ac:dyDescent="0.25">
      <c r="B88" s="2" t="s">
        <v>71</v>
      </c>
      <c r="C88" s="2"/>
      <c r="D88" s="2"/>
      <c r="G88" s="66"/>
      <c r="H88" s="66"/>
      <c r="I88" s="66"/>
      <c r="J88" s="66"/>
      <c r="K88" s="66"/>
      <c r="L88" s="66"/>
      <c r="M88" s="66"/>
      <c r="N88" s="66"/>
      <c r="O88" s="66"/>
      <c r="P88" s="66"/>
      <c r="Q88" s="66"/>
      <c r="R88" s="66"/>
      <c r="S88" s="66"/>
      <c r="T88" s="66"/>
      <c r="U88" s="66"/>
      <c r="V88" s="66"/>
      <c r="W88" s="66"/>
      <c r="X88" s="66"/>
      <c r="Y88" s="66"/>
      <c r="Z88" s="66"/>
      <c r="AA88" s="66"/>
      <c r="AB88" s="66"/>
      <c r="AC88" s="66"/>
    </row>
    <row r="89" spans="2:33" x14ac:dyDescent="0.25">
      <c r="B89" s="55" t="s">
        <v>63</v>
      </c>
      <c r="C89" s="55"/>
      <c r="D89" s="55"/>
      <c r="E89" t="s">
        <v>57</v>
      </c>
      <c r="G89" s="69"/>
      <c r="H89" s="69"/>
      <c r="I89" s="66">
        <f>IFERROR(IF(OR(I$61=0, I$61=$F$56),$F$55,(1+$F$52)*H89+PMT($F$52,$F$56,$F$55)),0)</f>
        <v>200</v>
      </c>
      <c r="J89" s="66">
        <f t="shared" ref="J89:M89" si="32">IFERROR(IF(OR(J$61=0, J$61=$F$56),$F$55,(1+$F$52)*I89+PMT($F$52,$F$56,$F$55)),0)</f>
        <v>198.7076928158649</v>
      </c>
      <c r="K89" s="66">
        <f t="shared" si="32"/>
        <v>197.33784720068172</v>
      </c>
      <c r="L89" s="66">
        <f t="shared" si="32"/>
        <v>195.88581084858754</v>
      </c>
      <c r="M89" s="66">
        <f t="shared" si="32"/>
        <v>194.34665231536769</v>
      </c>
      <c r="N89" s="66">
        <f t="shared" ref="N89:AC89" si="33">IFERROR(IF(OR(N$61=0, N$61=$F$56),$F$55,(1+$F$52)*M89+PMT($F$52,$F$56,$F$55)),0)</f>
        <v>192.71514427015467</v>
      </c>
      <c r="O89" s="66">
        <f t="shared" si="33"/>
        <v>190.98574574222886</v>
      </c>
      <c r="P89" s="66">
        <f t="shared" si="33"/>
        <v>189.15258330262751</v>
      </c>
      <c r="Q89" s="66">
        <f t="shared" si="33"/>
        <v>187.20943111665008</v>
      </c>
      <c r="R89" s="66">
        <f t="shared" si="33"/>
        <v>185.14968979951399</v>
      </c>
      <c r="S89" s="66">
        <f t="shared" si="33"/>
        <v>182.96636400334975</v>
      </c>
      <c r="T89" s="66">
        <f t="shared" si="33"/>
        <v>180.65203865941564</v>
      </c>
      <c r="U89" s="66">
        <f t="shared" si="33"/>
        <v>178.19885379484549</v>
      </c>
      <c r="V89" s="66">
        <f t="shared" si="33"/>
        <v>175.59847783840112</v>
      </c>
      <c r="W89" s="66">
        <f t="shared" si="33"/>
        <v>172.84207932457011</v>
      </c>
      <c r="X89" s="66">
        <f t="shared" si="33"/>
        <v>169.92029689990923</v>
      </c>
      <c r="Y89" s="66">
        <f t="shared" si="33"/>
        <v>166.82320752976869</v>
      </c>
      <c r="Z89" s="66">
        <f t="shared" si="33"/>
        <v>163.54029279741974</v>
      </c>
      <c r="AA89" s="66">
        <f t="shared" si="33"/>
        <v>160.06040318112983</v>
      </c>
      <c r="AB89" s="66">
        <f t="shared" si="33"/>
        <v>156.37172018786254</v>
      </c>
      <c r="AC89" s="66">
        <f t="shared" si="33"/>
        <v>152.4617162149992</v>
      </c>
      <c r="AD89" s="65"/>
      <c r="AE89" s="65"/>
      <c r="AF89" s="65"/>
      <c r="AG89" s="65"/>
    </row>
    <row r="90" spans="2:33" x14ac:dyDescent="0.25">
      <c r="B90" s="55" t="s">
        <v>64</v>
      </c>
      <c r="C90" s="55"/>
      <c r="D90" s="55"/>
      <c r="E90" t="s">
        <v>57</v>
      </c>
      <c r="G90" s="69"/>
      <c r="H90" s="69"/>
      <c r="I90" s="66">
        <f>IFERROR(IF(OR(I$61=0, I$61=$F$58),$F$57,(1+$F$52)*H90+PMT($F$52,$F$58,$F$57)),0)</f>
        <v>50</v>
      </c>
      <c r="J90" s="66">
        <f t="shared" ref="J90:M90" si="34">IFERROR(IF(OR(J$61=0, J$61=$F$58),$F$57,(1+$F$52)*I90+PMT($F$52,$F$58,$F$57)),0)</f>
        <v>47.851861802234367</v>
      </c>
      <c r="K90" s="66">
        <f t="shared" si="34"/>
        <v>45.574835312602801</v>
      </c>
      <c r="L90" s="66">
        <f t="shared" si="34"/>
        <v>43.161187233593338</v>
      </c>
      <c r="M90" s="66">
        <f t="shared" si="34"/>
        <v>40.602720269843303</v>
      </c>
      <c r="N90" s="66">
        <f t="shared" ref="N90:AC90" si="35">IFERROR(IF(OR(N$61=0, N$61=$F$58),$F$57,(1+$F$52)*M90+PMT($F$52,$F$58,$F$57)),0)</f>
        <v>37.890745288268263</v>
      </c>
      <c r="O90" s="66">
        <f t="shared" si="35"/>
        <v>35.016051807798732</v>
      </c>
      <c r="P90" s="66">
        <f t="shared" si="35"/>
        <v>31.968876718501019</v>
      </c>
      <c r="Q90" s="66">
        <f t="shared" si="35"/>
        <v>28.738871123845446</v>
      </c>
      <c r="R90" s="66">
        <f t="shared" si="35"/>
        <v>25.315065193510538</v>
      </c>
      <c r="S90" s="66">
        <f t="shared" si="35"/>
        <v>21.685830907355534</v>
      </c>
      <c r="T90" s="66">
        <f t="shared" si="35"/>
        <v>17.838842564031232</v>
      </c>
      <c r="U90" s="66">
        <f t="shared" si="35"/>
        <v>13.76103492010747</v>
      </c>
      <c r="V90" s="66">
        <f t="shared" si="35"/>
        <v>9.438558817548282</v>
      </c>
      <c r="W90" s="66">
        <f t="shared" si="35"/>
        <v>4.8567341488355424</v>
      </c>
      <c r="X90" s="66">
        <f t="shared" si="35"/>
        <v>50</v>
      </c>
      <c r="Y90" s="66">
        <f t="shared" si="35"/>
        <v>47.851861802234367</v>
      </c>
      <c r="Z90" s="66">
        <f t="shared" si="35"/>
        <v>45.574835312602801</v>
      </c>
      <c r="AA90" s="66">
        <f t="shared" si="35"/>
        <v>43.161187233593338</v>
      </c>
      <c r="AB90" s="66">
        <f t="shared" si="35"/>
        <v>40.602720269843303</v>
      </c>
      <c r="AC90" s="66">
        <f t="shared" si="35"/>
        <v>37.890745288268263</v>
      </c>
    </row>
    <row r="91" spans="2:33" x14ac:dyDescent="0.25">
      <c r="B91" s="2"/>
      <c r="C91" s="2"/>
      <c r="D91" s="2"/>
      <c r="G91" s="66"/>
      <c r="H91" s="66"/>
      <c r="I91" s="66"/>
      <c r="J91" s="66"/>
      <c r="K91" s="66"/>
      <c r="L91" s="66"/>
      <c r="M91" s="66"/>
      <c r="N91" s="66"/>
      <c r="O91" s="66"/>
      <c r="P91" s="66"/>
      <c r="Q91" s="66"/>
      <c r="R91" s="66"/>
      <c r="S91" s="66"/>
      <c r="T91" s="66"/>
      <c r="U91" s="66"/>
      <c r="V91" s="66"/>
      <c r="W91" s="66"/>
      <c r="X91" s="66"/>
      <c r="Y91" s="66"/>
      <c r="Z91" s="66"/>
      <c r="AA91" s="66"/>
      <c r="AB91" s="66"/>
      <c r="AC91" s="66"/>
    </row>
    <row r="92" spans="2:33" x14ac:dyDescent="0.25">
      <c r="B92" s="2" t="s">
        <v>65</v>
      </c>
      <c r="C92" s="2"/>
      <c r="D92" s="2"/>
      <c r="G92" s="69"/>
      <c r="H92" s="69"/>
      <c r="I92" s="66"/>
      <c r="J92" s="69"/>
      <c r="K92" s="69"/>
      <c r="L92" s="69"/>
      <c r="M92" s="69"/>
      <c r="N92" s="69"/>
      <c r="O92" s="69"/>
      <c r="P92" s="69"/>
      <c r="Q92" s="69"/>
      <c r="R92" s="69"/>
      <c r="S92" s="69"/>
      <c r="T92" s="69"/>
      <c r="U92" s="69"/>
      <c r="V92" s="69"/>
      <c r="W92" s="69"/>
      <c r="X92" s="69"/>
      <c r="Y92" s="69"/>
      <c r="Z92" s="69"/>
      <c r="AA92" s="69"/>
      <c r="AB92" s="69"/>
      <c r="AC92" s="69"/>
    </row>
    <row r="93" spans="2:33" x14ac:dyDescent="0.25">
      <c r="B93" s="64" t="str">
        <f>$B$55</f>
        <v>Investment in asset 1</v>
      </c>
      <c r="C93" s="64"/>
      <c r="D93" s="64"/>
      <c r="E93" t="s">
        <v>57</v>
      </c>
      <c r="G93" s="69">
        <f>I93+NPV($F$52,J93:AC93)</f>
        <v>152.46171621499849</v>
      </c>
      <c r="H93" s="69"/>
      <c r="I93" s="66">
        <f>I89*((I89&gt;G89)-(I$61=$F$49))</f>
        <v>200</v>
      </c>
      <c r="J93" s="66">
        <f t="shared" ref="J93:AC93" si="36">J89*((J89&gt;I89)-(J$61=$F$49))</f>
        <v>0</v>
      </c>
      <c r="K93" s="66">
        <f t="shared" si="36"/>
        <v>0</v>
      </c>
      <c r="L93" s="66">
        <f t="shared" si="36"/>
        <v>0</v>
      </c>
      <c r="M93" s="66">
        <f t="shared" si="36"/>
        <v>0</v>
      </c>
      <c r="N93" s="66">
        <f t="shared" si="36"/>
        <v>0</v>
      </c>
      <c r="O93" s="66">
        <f t="shared" si="36"/>
        <v>0</v>
      </c>
      <c r="P93" s="66">
        <f t="shared" si="36"/>
        <v>0</v>
      </c>
      <c r="Q93" s="66">
        <f t="shared" si="36"/>
        <v>0</v>
      </c>
      <c r="R93" s="66">
        <f t="shared" si="36"/>
        <v>0</v>
      </c>
      <c r="S93" s="66">
        <f t="shared" si="36"/>
        <v>0</v>
      </c>
      <c r="T93" s="66">
        <f t="shared" si="36"/>
        <v>0</v>
      </c>
      <c r="U93" s="66">
        <f t="shared" si="36"/>
        <v>0</v>
      </c>
      <c r="V93" s="66">
        <f t="shared" si="36"/>
        <v>0</v>
      </c>
      <c r="W93" s="66">
        <f t="shared" si="36"/>
        <v>0</v>
      </c>
      <c r="X93" s="66">
        <f t="shared" si="36"/>
        <v>0</v>
      </c>
      <c r="Y93" s="66">
        <f t="shared" si="36"/>
        <v>0</v>
      </c>
      <c r="Z93" s="66">
        <f t="shared" si="36"/>
        <v>0</v>
      </c>
      <c r="AA93" s="66">
        <f t="shared" si="36"/>
        <v>0</v>
      </c>
      <c r="AB93" s="66">
        <f t="shared" si="36"/>
        <v>0</v>
      </c>
      <c r="AC93" s="66">
        <f t="shared" si="36"/>
        <v>-152.4617162149992</v>
      </c>
    </row>
    <row r="94" spans="2:33" x14ac:dyDescent="0.25">
      <c r="B94" s="64" t="str">
        <f>$B$57</f>
        <v xml:space="preserve">Investment in asset 2 </v>
      </c>
      <c r="C94" s="64"/>
      <c r="D94" s="64"/>
      <c r="E94" t="s">
        <v>57</v>
      </c>
      <c r="G94" s="69">
        <f>I94+NPV($F$52,J94:AC94)</f>
        <v>59.048739550658354</v>
      </c>
      <c r="H94" s="69"/>
      <c r="I94" s="66">
        <f>I90*((I90&gt;G90)-(I$61=$F$49))</f>
        <v>50</v>
      </c>
      <c r="J94" s="66">
        <f t="shared" ref="J94:AC94" si="37">J90*((J90&gt;I90)-(J$61=$F$49))</f>
        <v>0</v>
      </c>
      <c r="K94" s="66">
        <f t="shared" si="37"/>
        <v>0</v>
      </c>
      <c r="L94" s="66">
        <f t="shared" si="37"/>
        <v>0</v>
      </c>
      <c r="M94" s="66">
        <f t="shared" si="37"/>
        <v>0</v>
      </c>
      <c r="N94" s="66">
        <f t="shared" si="37"/>
        <v>0</v>
      </c>
      <c r="O94" s="66">
        <f t="shared" si="37"/>
        <v>0</v>
      </c>
      <c r="P94" s="66">
        <f t="shared" si="37"/>
        <v>0</v>
      </c>
      <c r="Q94" s="66">
        <f t="shared" si="37"/>
        <v>0</v>
      </c>
      <c r="R94" s="66">
        <f t="shared" si="37"/>
        <v>0</v>
      </c>
      <c r="S94" s="66">
        <f t="shared" si="37"/>
        <v>0</v>
      </c>
      <c r="T94" s="66">
        <f t="shared" si="37"/>
        <v>0</v>
      </c>
      <c r="U94" s="66">
        <f t="shared" si="37"/>
        <v>0</v>
      </c>
      <c r="V94" s="66">
        <f t="shared" si="37"/>
        <v>0</v>
      </c>
      <c r="W94" s="66">
        <f t="shared" si="37"/>
        <v>0</v>
      </c>
      <c r="X94" s="66">
        <f t="shared" si="37"/>
        <v>50</v>
      </c>
      <c r="Y94" s="66">
        <f t="shared" si="37"/>
        <v>0</v>
      </c>
      <c r="Z94" s="66">
        <f t="shared" si="37"/>
        <v>0</v>
      </c>
      <c r="AA94" s="66">
        <f t="shared" si="37"/>
        <v>0</v>
      </c>
      <c r="AB94" s="66">
        <f t="shared" si="37"/>
        <v>0</v>
      </c>
      <c r="AC94" s="66">
        <f t="shared" si="37"/>
        <v>-37.890745288268263</v>
      </c>
    </row>
    <row r="95" spans="2:33" x14ac:dyDescent="0.25">
      <c r="B95" s="64" t="s">
        <v>81</v>
      </c>
      <c r="C95" s="64"/>
      <c r="D95" s="64"/>
      <c r="E95" t="s">
        <v>57</v>
      </c>
      <c r="G95" s="69">
        <f>I95+NPV($F$52,J95:AC95)</f>
        <v>210.03257671156268</v>
      </c>
      <c r="H95" s="69"/>
      <c r="I95" s="66"/>
      <c r="J95" s="66">
        <f>J$29</f>
        <v>11.176801141556741</v>
      </c>
      <c r="K95" s="66">
        <f t="shared" ref="K95:AC95" si="38">K$29</f>
        <v>11.804239598509557</v>
      </c>
      <c r="L95" s="66">
        <f t="shared" si="38"/>
        <v>12.657500237635242</v>
      </c>
      <c r="M95" s="66">
        <f t="shared" si="38"/>
        <v>13.538026855091541</v>
      </c>
      <c r="N95" s="66">
        <f t="shared" si="38"/>
        <v>14.970629470592517</v>
      </c>
      <c r="O95" s="66">
        <f t="shared" si="38"/>
        <v>16.800387636842327</v>
      </c>
      <c r="P95" s="66">
        <f t="shared" si="38"/>
        <v>17.083200921217419</v>
      </c>
      <c r="Q95" s="66">
        <f t="shared" si="38"/>
        <v>17.405684368739092</v>
      </c>
      <c r="R95" s="66">
        <f t="shared" si="38"/>
        <v>17.697265701008845</v>
      </c>
      <c r="S95" s="66">
        <f t="shared" si="38"/>
        <v>22.81156642312348</v>
      </c>
      <c r="T95" s="66">
        <f t="shared" si="38"/>
        <v>23.053932610010587</v>
      </c>
      <c r="U95" s="66">
        <f t="shared" si="38"/>
        <v>23.307215773145565</v>
      </c>
      <c r="V95" s="66">
        <f t="shared" si="38"/>
        <v>23.571544840928404</v>
      </c>
      <c r="W95" s="66">
        <f t="shared" si="38"/>
        <v>23.84301975265646</v>
      </c>
      <c r="X95" s="66">
        <f t="shared" si="38"/>
        <v>24.125540569032381</v>
      </c>
      <c r="Y95" s="66">
        <f t="shared" si="38"/>
        <v>24.451077432863602</v>
      </c>
      <c r="Z95" s="66">
        <f t="shared" si="38"/>
        <v>24.662098825905389</v>
      </c>
      <c r="AA95" s="66">
        <f t="shared" si="38"/>
        <v>24.884037195195045</v>
      </c>
      <c r="AB95" s="66">
        <f t="shared" si="38"/>
        <v>25.120529926905178</v>
      </c>
      <c r="AC95" s="66">
        <f t="shared" si="38"/>
        <v>25.371577021035776</v>
      </c>
    </row>
    <row r="96" spans="2:33" x14ac:dyDescent="0.25">
      <c r="B96" s="64" t="s">
        <v>84</v>
      </c>
      <c r="C96" s="64"/>
      <c r="D96" s="64"/>
      <c r="E96" t="s">
        <v>57</v>
      </c>
      <c r="G96" s="69">
        <f>I96+NPV($F$52,J96:AC96)</f>
        <v>20.241037444526917</v>
      </c>
      <c r="H96" s="69"/>
      <c r="I96" s="66"/>
      <c r="J96" s="66">
        <f>J$30</f>
        <v>1.7647058823529413</v>
      </c>
      <c r="K96" s="66">
        <f t="shared" ref="K96:AC96" si="39">K$30</f>
        <v>1.7647058823529413</v>
      </c>
      <c r="L96" s="66">
        <f t="shared" si="39"/>
        <v>1.7647058823529413</v>
      </c>
      <c r="M96" s="66">
        <f t="shared" si="39"/>
        <v>1.7647058823529413</v>
      </c>
      <c r="N96" s="66">
        <f t="shared" si="39"/>
        <v>1.7647058823529413</v>
      </c>
      <c r="O96" s="66">
        <f t="shared" si="39"/>
        <v>1.7647058823529413</v>
      </c>
      <c r="P96" s="66">
        <f t="shared" si="39"/>
        <v>1.7647058823529413</v>
      </c>
      <c r="Q96" s="66">
        <f t="shared" si="39"/>
        <v>1.7647058823529413</v>
      </c>
      <c r="R96" s="66">
        <f t="shared" si="39"/>
        <v>1.7647058823529413</v>
      </c>
      <c r="S96" s="66">
        <f t="shared" si="39"/>
        <v>1.7647058823529413</v>
      </c>
      <c r="T96" s="66">
        <f t="shared" si="39"/>
        <v>1.7647058823529413</v>
      </c>
      <c r="U96" s="66">
        <f t="shared" si="39"/>
        <v>1.7647058823529413</v>
      </c>
      <c r="V96" s="66">
        <f t="shared" si="39"/>
        <v>1.7647058823529413</v>
      </c>
      <c r="W96" s="66">
        <f t="shared" si="39"/>
        <v>1.7647058823529413</v>
      </c>
      <c r="X96" s="66">
        <f t="shared" si="39"/>
        <v>1.7647058823529413</v>
      </c>
      <c r="Y96" s="66">
        <f t="shared" si="39"/>
        <v>1.7647058823529413</v>
      </c>
      <c r="Z96" s="66">
        <f t="shared" si="39"/>
        <v>1.7647058823529413</v>
      </c>
      <c r="AA96" s="66">
        <f t="shared" si="39"/>
        <v>1.7647058823529413</v>
      </c>
      <c r="AB96" s="66">
        <f t="shared" si="39"/>
        <v>1.7647058823529413</v>
      </c>
      <c r="AC96" s="66">
        <f t="shared" si="39"/>
        <v>1.7647058823529413</v>
      </c>
    </row>
    <row r="97" spans="2:29" s="4" customFormat="1" x14ac:dyDescent="0.25">
      <c r="B97" s="19" t="s">
        <v>66</v>
      </c>
      <c r="C97" s="19"/>
      <c r="D97" s="19"/>
      <c r="E97" s="5" t="s">
        <v>57</v>
      </c>
      <c r="F97" s="5"/>
      <c r="G97" s="81">
        <f>I97+NPV($F$52,J97:AC97)</f>
        <v>441.78406992174644</v>
      </c>
      <c r="H97" s="82"/>
      <c r="I97" s="83">
        <f t="shared" ref="I97:AC97" si="40">I93+I94+I96+I95</f>
        <v>250</v>
      </c>
      <c r="J97" s="83">
        <f t="shared" si="40"/>
        <v>12.941507023909683</v>
      </c>
      <c r="K97" s="83">
        <f t="shared" si="40"/>
        <v>13.568945480862499</v>
      </c>
      <c r="L97" s="83">
        <f t="shared" si="40"/>
        <v>14.422206119988184</v>
      </c>
      <c r="M97" s="83">
        <f t="shared" si="40"/>
        <v>15.302732737444483</v>
      </c>
      <c r="N97" s="83">
        <f t="shared" si="40"/>
        <v>16.735335352945459</v>
      </c>
      <c r="O97" s="83">
        <f t="shared" si="40"/>
        <v>18.565093519195269</v>
      </c>
      <c r="P97" s="83">
        <f t="shared" si="40"/>
        <v>18.847906803570361</v>
      </c>
      <c r="Q97" s="83">
        <f t="shared" si="40"/>
        <v>19.170390251092034</v>
      </c>
      <c r="R97" s="83">
        <f t="shared" si="40"/>
        <v>19.461971583361787</v>
      </c>
      <c r="S97" s="83">
        <f t="shared" si="40"/>
        <v>24.576272305476422</v>
      </c>
      <c r="T97" s="83">
        <f t="shared" si="40"/>
        <v>24.818638492363529</v>
      </c>
      <c r="U97" s="83">
        <f t="shared" si="40"/>
        <v>25.071921655498507</v>
      </c>
      <c r="V97" s="83">
        <f t="shared" si="40"/>
        <v>25.336250723281346</v>
      </c>
      <c r="W97" s="83">
        <f t="shared" si="40"/>
        <v>25.607725635009402</v>
      </c>
      <c r="X97" s="83">
        <f t="shared" si="40"/>
        <v>75.890246451385323</v>
      </c>
      <c r="Y97" s="83">
        <f t="shared" si="40"/>
        <v>26.215783315216544</v>
      </c>
      <c r="Z97" s="83">
        <f t="shared" si="40"/>
        <v>26.426804708258331</v>
      </c>
      <c r="AA97" s="83">
        <f t="shared" si="40"/>
        <v>26.648743077547987</v>
      </c>
      <c r="AB97" s="83">
        <f t="shared" si="40"/>
        <v>26.88523580925812</v>
      </c>
      <c r="AC97" s="83">
        <f t="shared" si="40"/>
        <v>-163.21617859987879</v>
      </c>
    </row>
    <row r="98" spans="2:29" x14ac:dyDescent="0.25">
      <c r="B98" s="55" t="s">
        <v>88</v>
      </c>
      <c r="C98" s="55"/>
      <c r="D98" s="55"/>
      <c r="E98" t="s">
        <v>57</v>
      </c>
      <c r="F98" t="b">
        <f>ROUND(G97,3)=ROUND(AC98,3)</f>
        <v>1</v>
      </c>
      <c r="G98" s="66"/>
      <c r="H98" s="66"/>
      <c r="I98" s="66">
        <f>I97/(1+$F$52)^(I$61)+G98</f>
        <v>250</v>
      </c>
      <c r="J98" s="66">
        <f t="shared" ref="J98:AC98" si="41">J97/(1+$F$52)^(J$61)+I98</f>
        <v>262.20896889048083</v>
      </c>
      <c r="K98" s="66">
        <f t="shared" si="41"/>
        <v>274.28528206319578</v>
      </c>
      <c r="L98" s="66">
        <f t="shared" si="41"/>
        <v>286.39444442540434</v>
      </c>
      <c r="M98" s="66">
        <f t="shared" si="41"/>
        <v>298.51564205695911</v>
      </c>
      <c r="N98" s="66">
        <f t="shared" si="41"/>
        <v>311.02125817510188</v>
      </c>
      <c r="O98" s="66">
        <f t="shared" si="41"/>
        <v>324.1089165357069</v>
      </c>
      <c r="P98" s="66">
        <f t="shared" si="41"/>
        <v>336.64385103231217</v>
      </c>
      <c r="Q98" s="66">
        <f t="shared" si="41"/>
        <v>348.67159103929805</v>
      </c>
      <c r="R98" s="66">
        <f t="shared" si="41"/>
        <v>360.19110211675491</v>
      </c>
      <c r="S98" s="66">
        <f t="shared" si="41"/>
        <v>373.91436420817661</v>
      </c>
      <c r="T98" s="66">
        <f t="shared" si="41"/>
        <v>386.98851336315801</v>
      </c>
      <c r="U98" s="66">
        <f t="shared" si="41"/>
        <v>399.44849031194349</v>
      </c>
      <c r="V98" s="66">
        <f t="shared" si="41"/>
        <v>411.32711332833634</v>
      </c>
      <c r="W98" s="66">
        <f t="shared" si="41"/>
        <v>422.65343507227107</v>
      </c>
      <c r="X98" s="66">
        <f t="shared" si="41"/>
        <v>454.3197833670435</v>
      </c>
      <c r="Y98" s="66">
        <f t="shared" si="41"/>
        <v>464.63952904369785</v>
      </c>
      <c r="Z98" s="66">
        <f t="shared" si="41"/>
        <v>474.4535040095555</v>
      </c>
      <c r="AA98" s="66">
        <f t="shared" si="41"/>
        <v>483.78972568817181</v>
      </c>
      <c r="AB98" s="66">
        <f t="shared" si="41"/>
        <v>492.67564591347195</v>
      </c>
      <c r="AC98" s="66">
        <f t="shared" si="41"/>
        <v>441.78406992174638</v>
      </c>
    </row>
    <row r="99" spans="2:29" x14ac:dyDescent="0.25">
      <c r="B99" s="55"/>
      <c r="C99" s="55"/>
      <c r="D99" s="55"/>
      <c r="G99" s="70"/>
      <c r="H99" s="70"/>
      <c r="I99" s="66"/>
      <c r="J99" s="66"/>
      <c r="K99" s="66"/>
      <c r="L99" s="66"/>
      <c r="M99" s="66"/>
      <c r="N99" s="66"/>
      <c r="O99" s="66"/>
      <c r="P99" s="66"/>
      <c r="Q99" s="66"/>
      <c r="R99" s="66"/>
      <c r="S99" s="66"/>
      <c r="T99" s="66"/>
      <c r="U99" s="66"/>
      <c r="V99" s="66"/>
      <c r="W99" s="66"/>
      <c r="X99" s="66"/>
      <c r="Y99" s="66"/>
      <c r="Z99" s="66"/>
      <c r="AA99" s="66"/>
      <c r="AB99" s="66"/>
      <c r="AC99" s="66"/>
    </row>
    <row r="100" spans="2:29" x14ac:dyDescent="0.25">
      <c r="B100" s="2" t="s">
        <v>72</v>
      </c>
      <c r="C100" s="2"/>
      <c r="D100" s="2"/>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row>
    <row r="101" spans="2:29" x14ac:dyDescent="0.25">
      <c r="B101" s="64" t="s">
        <v>68</v>
      </c>
      <c r="C101" s="64"/>
      <c r="D101" s="64"/>
      <c r="E101" t="s">
        <v>57</v>
      </c>
      <c r="G101" s="69">
        <f>I101+NPV($F$52,J101:AC101)</f>
        <v>152.46171621499855</v>
      </c>
      <c r="H101" s="69"/>
      <c r="I101" s="66"/>
      <c r="J101" s="66">
        <f>IFERROR(PMT($F$52,$F$56,-$F$55),0)</f>
        <v>13.292307184135105</v>
      </c>
      <c r="K101" s="66">
        <f t="shared" ref="K101:AC101" si="42">IFERROR(PMT($F$52,$F$56,-$F$55),0)</f>
        <v>13.292307184135105</v>
      </c>
      <c r="L101" s="66">
        <f t="shared" si="42"/>
        <v>13.292307184135105</v>
      </c>
      <c r="M101" s="66">
        <f t="shared" si="42"/>
        <v>13.292307184135105</v>
      </c>
      <c r="N101" s="66">
        <f t="shared" si="42"/>
        <v>13.292307184135105</v>
      </c>
      <c r="O101" s="66">
        <f t="shared" si="42"/>
        <v>13.292307184135105</v>
      </c>
      <c r="P101" s="66">
        <f t="shared" si="42"/>
        <v>13.292307184135105</v>
      </c>
      <c r="Q101" s="66">
        <f t="shared" si="42"/>
        <v>13.292307184135105</v>
      </c>
      <c r="R101" s="66">
        <f t="shared" si="42"/>
        <v>13.292307184135105</v>
      </c>
      <c r="S101" s="66">
        <f t="shared" si="42"/>
        <v>13.292307184135105</v>
      </c>
      <c r="T101" s="66">
        <f t="shared" si="42"/>
        <v>13.292307184135105</v>
      </c>
      <c r="U101" s="66">
        <f t="shared" si="42"/>
        <v>13.292307184135105</v>
      </c>
      <c r="V101" s="66">
        <f t="shared" si="42"/>
        <v>13.292307184135105</v>
      </c>
      <c r="W101" s="66">
        <f t="shared" si="42"/>
        <v>13.292307184135105</v>
      </c>
      <c r="X101" s="66">
        <f t="shared" si="42"/>
        <v>13.292307184135105</v>
      </c>
      <c r="Y101" s="66">
        <f t="shared" si="42"/>
        <v>13.292307184135105</v>
      </c>
      <c r="Z101" s="66">
        <f t="shared" si="42"/>
        <v>13.292307184135105</v>
      </c>
      <c r="AA101" s="66">
        <f t="shared" si="42"/>
        <v>13.292307184135105</v>
      </c>
      <c r="AB101" s="66">
        <f t="shared" si="42"/>
        <v>13.292307184135105</v>
      </c>
      <c r="AC101" s="66">
        <f t="shared" si="42"/>
        <v>13.292307184135105</v>
      </c>
    </row>
    <row r="102" spans="2:29" x14ac:dyDescent="0.25">
      <c r="B102" s="64" t="s">
        <v>69</v>
      </c>
      <c r="C102" s="64"/>
      <c r="D102" s="64"/>
      <c r="E102" t="s">
        <v>57</v>
      </c>
      <c r="G102" s="69">
        <f>I102+NPV($F$52,J102:AC102)</f>
        <v>59.04873955065834</v>
      </c>
      <c r="H102" s="69"/>
      <c r="I102" s="66"/>
      <c r="J102" s="66">
        <f>IFERROR(PMT($F$52,$F$58,-$F$57),0)</f>
        <v>5.1481381977656362</v>
      </c>
      <c r="K102" s="66">
        <f t="shared" ref="K102:AC102" si="43">IFERROR(PMT($F$52,$F$58,-$F$57),0)</f>
        <v>5.1481381977656362</v>
      </c>
      <c r="L102" s="66">
        <f t="shared" si="43"/>
        <v>5.1481381977656362</v>
      </c>
      <c r="M102" s="66">
        <f t="shared" si="43"/>
        <v>5.1481381977656362</v>
      </c>
      <c r="N102" s="66">
        <f t="shared" si="43"/>
        <v>5.1481381977656362</v>
      </c>
      <c r="O102" s="66">
        <f t="shared" si="43"/>
        <v>5.1481381977656362</v>
      </c>
      <c r="P102" s="66">
        <f t="shared" si="43"/>
        <v>5.1481381977656362</v>
      </c>
      <c r="Q102" s="66">
        <f t="shared" si="43"/>
        <v>5.1481381977656362</v>
      </c>
      <c r="R102" s="66">
        <f t="shared" si="43"/>
        <v>5.1481381977656362</v>
      </c>
      <c r="S102" s="66">
        <f t="shared" si="43"/>
        <v>5.1481381977656362</v>
      </c>
      <c r="T102" s="66">
        <f t="shared" si="43"/>
        <v>5.1481381977656362</v>
      </c>
      <c r="U102" s="66">
        <f t="shared" si="43"/>
        <v>5.1481381977656362</v>
      </c>
      <c r="V102" s="66">
        <f t="shared" si="43"/>
        <v>5.1481381977656362</v>
      </c>
      <c r="W102" s="66">
        <f t="shared" si="43"/>
        <v>5.1481381977656362</v>
      </c>
      <c r="X102" s="66">
        <f t="shared" si="43"/>
        <v>5.1481381977656362</v>
      </c>
      <c r="Y102" s="66">
        <f t="shared" si="43"/>
        <v>5.1481381977656362</v>
      </c>
      <c r="Z102" s="66">
        <f t="shared" si="43"/>
        <v>5.1481381977656362</v>
      </c>
      <c r="AA102" s="66">
        <f t="shared" si="43"/>
        <v>5.1481381977656362</v>
      </c>
      <c r="AB102" s="66">
        <f t="shared" si="43"/>
        <v>5.1481381977656362</v>
      </c>
      <c r="AC102" s="66">
        <f t="shared" si="43"/>
        <v>5.1481381977656362</v>
      </c>
    </row>
    <row r="103" spans="2:29" x14ac:dyDescent="0.25">
      <c r="B103" s="64" t="s">
        <v>81</v>
      </c>
      <c r="C103" s="64"/>
      <c r="D103" s="64"/>
      <c r="E103" t="s">
        <v>57</v>
      </c>
      <c r="G103" s="69">
        <f>I103+NPV($F$52,J103:AC103)</f>
        <v>210.03257671156268</v>
      </c>
      <c r="H103" s="69"/>
      <c r="I103" s="66"/>
      <c r="J103" s="66">
        <f>J$29</f>
        <v>11.176801141556741</v>
      </c>
      <c r="K103" s="66">
        <f t="shared" ref="K103:AC103" si="44">K$29</f>
        <v>11.804239598509557</v>
      </c>
      <c r="L103" s="66">
        <f t="shared" si="44"/>
        <v>12.657500237635242</v>
      </c>
      <c r="M103" s="66">
        <f t="shared" si="44"/>
        <v>13.538026855091541</v>
      </c>
      <c r="N103" s="66">
        <f t="shared" si="44"/>
        <v>14.970629470592517</v>
      </c>
      <c r="O103" s="66">
        <f t="shared" si="44"/>
        <v>16.800387636842327</v>
      </c>
      <c r="P103" s="66">
        <f t="shared" si="44"/>
        <v>17.083200921217419</v>
      </c>
      <c r="Q103" s="66">
        <f t="shared" si="44"/>
        <v>17.405684368739092</v>
      </c>
      <c r="R103" s="66">
        <f t="shared" si="44"/>
        <v>17.697265701008845</v>
      </c>
      <c r="S103" s="66">
        <f t="shared" si="44"/>
        <v>22.81156642312348</v>
      </c>
      <c r="T103" s="66">
        <f t="shared" si="44"/>
        <v>23.053932610010587</v>
      </c>
      <c r="U103" s="66">
        <f t="shared" si="44"/>
        <v>23.307215773145565</v>
      </c>
      <c r="V103" s="66">
        <f t="shared" si="44"/>
        <v>23.571544840928404</v>
      </c>
      <c r="W103" s="66">
        <f t="shared" si="44"/>
        <v>23.84301975265646</v>
      </c>
      <c r="X103" s="66">
        <f t="shared" si="44"/>
        <v>24.125540569032381</v>
      </c>
      <c r="Y103" s="66">
        <f t="shared" si="44"/>
        <v>24.451077432863602</v>
      </c>
      <c r="Z103" s="66">
        <f t="shared" si="44"/>
        <v>24.662098825905389</v>
      </c>
      <c r="AA103" s="66">
        <f t="shared" si="44"/>
        <v>24.884037195195045</v>
      </c>
      <c r="AB103" s="66">
        <f t="shared" si="44"/>
        <v>25.120529926905178</v>
      </c>
      <c r="AC103" s="66">
        <f t="shared" si="44"/>
        <v>25.371577021035776</v>
      </c>
    </row>
    <row r="104" spans="2:29" x14ac:dyDescent="0.25">
      <c r="B104" s="64" t="s">
        <v>84</v>
      </c>
      <c r="C104" s="64"/>
      <c r="D104" s="64"/>
      <c r="E104" t="s">
        <v>57</v>
      </c>
      <c r="G104" s="69">
        <f>I104+NPV($F$52,J104:AC104)</f>
        <v>20.241037444526917</v>
      </c>
      <c r="H104" s="69"/>
      <c r="I104" s="66"/>
      <c r="J104" s="66">
        <f>J$30</f>
        <v>1.7647058823529413</v>
      </c>
      <c r="K104" s="66">
        <f t="shared" ref="K104:AC104" si="45">K$30</f>
        <v>1.7647058823529413</v>
      </c>
      <c r="L104" s="66">
        <f t="shared" si="45"/>
        <v>1.7647058823529413</v>
      </c>
      <c r="M104" s="66">
        <f t="shared" si="45"/>
        <v>1.7647058823529413</v>
      </c>
      <c r="N104" s="66">
        <f t="shared" si="45"/>
        <v>1.7647058823529413</v>
      </c>
      <c r="O104" s="66">
        <f t="shared" si="45"/>
        <v>1.7647058823529413</v>
      </c>
      <c r="P104" s="66">
        <f t="shared" si="45"/>
        <v>1.7647058823529413</v>
      </c>
      <c r="Q104" s="66">
        <f t="shared" si="45"/>
        <v>1.7647058823529413</v>
      </c>
      <c r="R104" s="66">
        <f t="shared" si="45"/>
        <v>1.7647058823529413</v>
      </c>
      <c r="S104" s="66">
        <f t="shared" si="45"/>
        <v>1.7647058823529413</v>
      </c>
      <c r="T104" s="66">
        <f t="shared" si="45"/>
        <v>1.7647058823529413</v>
      </c>
      <c r="U104" s="66">
        <f t="shared" si="45"/>
        <v>1.7647058823529413</v>
      </c>
      <c r="V104" s="66">
        <f t="shared" si="45"/>
        <v>1.7647058823529413</v>
      </c>
      <c r="W104" s="66">
        <f t="shared" si="45"/>
        <v>1.7647058823529413</v>
      </c>
      <c r="X104" s="66">
        <f t="shared" si="45"/>
        <v>1.7647058823529413</v>
      </c>
      <c r="Y104" s="66">
        <f t="shared" si="45"/>
        <v>1.7647058823529413</v>
      </c>
      <c r="Z104" s="66">
        <f t="shared" si="45"/>
        <v>1.7647058823529413</v>
      </c>
      <c r="AA104" s="66">
        <f t="shared" si="45"/>
        <v>1.7647058823529413</v>
      </c>
      <c r="AB104" s="66">
        <f t="shared" si="45"/>
        <v>1.7647058823529413</v>
      </c>
      <c r="AC104" s="66">
        <f t="shared" si="45"/>
        <v>1.7647058823529413</v>
      </c>
    </row>
    <row r="105" spans="2:29" s="4" customFormat="1" x14ac:dyDescent="0.25">
      <c r="B105" s="19" t="s">
        <v>66</v>
      </c>
      <c r="C105" s="19"/>
      <c r="D105" s="19"/>
      <c r="E105" s="5" t="s">
        <v>57</v>
      </c>
      <c r="F105" s="5"/>
      <c r="G105" s="81">
        <f>I105+NPV($F$52,J105:AC105)</f>
        <v>441.78406992174655</v>
      </c>
      <c r="H105" s="82"/>
      <c r="I105" s="83">
        <f t="shared" ref="I105:AC105" si="46">I101+I102+I104+I103</f>
        <v>0</v>
      </c>
      <c r="J105" s="83">
        <f t="shared" si="46"/>
        <v>31.381952405810424</v>
      </c>
      <c r="K105" s="83">
        <f t="shared" si="46"/>
        <v>32.00939086276324</v>
      </c>
      <c r="L105" s="83">
        <f t="shared" si="46"/>
        <v>32.862651501888926</v>
      </c>
      <c r="M105" s="83">
        <f t="shared" si="46"/>
        <v>33.743178119345224</v>
      </c>
      <c r="N105" s="83">
        <f t="shared" si="46"/>
        <v>35.175780734846199</v>
      </c>
      <c r="O105" s="83">
        <f t="shared" si="46"/>
        <v>37.00553890109601</v>
      </c>
      <c r="P105" s="83">
        <f t="shared" si="46"/>
        <v>37.288352185471098</v>
      </c>
      <c r="Q105" s="83">
        <f t="shared" si="46"/>
        <v>37.610835632992774</v>
      </c>
      <c r="R105" s="83">
        <f t="shared" si="46"/>
        <v>37.902416965262532</v>
      </c>
      <c r="S105" s="83">
        <f t="shared" si="46"/>
        <v>43.016717687377167</v>
      </c>
      <c r="T105" s="83">
        <f t="shared" si="46"/>
        <v>43.25908387426427</v>
      </c>
      <c r="U105" s="83">
        <f t="shared" si="46"/>
        <v>43.512367037399244</v>
      </c>
      <c r="V105" s="83">
        <f t="shared" si="46"/>
        <v>43.776696105182083</v>
      </c>
      <c r="W105" s="83">
        <f t="shared" si="46"/>
        <v>44.048171016910146</v>
      </c>
      <c r="X105" s="83">
        <f t="shared" si="46"/>
        <v>44.330691833286068</v>
      </c>
      <c r="Y105" s="83">
        <f t="shared" si="46"/>
        <v>44.656228697117285</v>
      </c>
      <c r="Z105" s="83">
        <f t="shared" si="46"/>
        <v>44.867250090159075</v>
      </c>
      <c r="AA105" s="83">
        <f t="shared" si="46"/>
        <v>45.089188459448728</v>
      </c>
      <c r="AB105" s="83">
        <f t="shared" si="46"/>
        <v>45.325681191158864</v>
      </c>
      <c r="AC105" s="83">
        <f t="shared" si="46"/>
        <v>45.576728285289462</v>
      </c>
    </row>
    <row r="106" spans="2:29" x14ac:dyDescent="0.25">
      <c r="B106" s="55" t="s">
        <v>88</v>
      </c>
      <c r="C106" s="55"/>
      <c r="D106" s="55"/>
      <c r="E106" t="s">
        <v>57</v>
      </c>
      <c r="F106" t="b">
        <f>ROUND(G105,3)=ROUND(AC106,3)</f>
        <v>1</v>
      </c>
      <c r="G106" s="66"/>
      <c r="H106" s="66"/>
      <c r="I106" s="66">
        <f>I105/(1+$F$52)^(I$61)+G106</f>
        <v>0</v>
      </c>
      <c r="J106" s="66">
        <f t="shared" ref="J106:AC106" si="47">J105/(1+$F$52)^(J$61)+I106</f>
        <v>29.605615477179644</v>
      </c>
      <c r="K106" s="66">
        <f t="shared" si="47"/>
        <v>58.093859392063266</v>
      </c>
      <c r="L106" s="66">
        <f t="shared" si="47"/>
        <v>85.685975284619644</v>
      </c>
      <c r="M106" s="66">
        <f t="shared" si="47"/>
        <v>112.41373285046481</v>
      </c>
      <c r="N106" s="66">
        <f t="shared" si="47"/>
        <v>138.69912249152304</v>
      </c>
      <c r="O106" s="66">
        <f t="shared" si="47"/>
        <v>164.78656719450115</v>
      </c>
      <c r="P106" s="66">
        <f t="shared" si="47"/>
        <v>189.58545107070367</v>
      </c>
      <c r="Q106" s="66">
        <f t="shared" si="47"/>
        <v>213.18295464334733</v>
      </c>
      <c r="R106" s="66">
        <f t="shared" si="47"/>
        <v>235.61733700916056</v>
      </c>
      <c r="S106" s="66">
        <f t="shared" si="47"/>
        <v>259.63764748582412</v>
      </c>
      <c r="T106" s="66">
        <f t="shared" si="47"/>
        <v>282.42599323065633</v>
      </c>
      <c r="U106" s="66">
        <f t="shared" si="47"/>
        <v>304.0503065849615</v>
      </c>
      <c r="V106" s="66">
        <f t="shared" si="47"/>
        <v>324.57452998392006</v>
      </c>
      <c r="W106" s="66">
        <f t="shared" si="47"/>
        <v>344.05707850386017</v>
      </c>
      <c r="X106" s="66">
        <f t="shared" si="47"/>
        <v>362.55472732412483</v>
      </c>
      <c r="Y106" s="66">
        <f t="shared" si="47"/>
        <v>380.13348579537279</v>
      </c>
      <c r="Z106" s="66">
        <f t="shared" si="47"/>
        <v>396.79558603914899</v>
      </c>
      <c r="AA106" s="66">
        <f t="shared" si="47"/>
        <v>412.59230326297143</v>
      </c>
      <c r="AB106" s="66">
        <f t="shared" si="47"/>
        <v>427.57303060639055</v>
      </c>
      <c r="AC106" s="66">
        <f t="shared" si="47"/>
        <v>441.78406992174649</v>
      </c>
    </row>
  </sheetData>
  <pageMargins left="0.7" right="0.7" top="0.75" bottom="0.75" header="0.3" footer="0.3"/>
  <headerFooter>
    <oddFooter>&amp;C_x000D_&amp;1#&amp;"Verdana"&amp;7&amp;K000000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sheetPr>
  <dimension ref="A2:AI106"/>
  <sheetViews>
    <sheetView workbookViewId="0">
      <selection activeCell="D46" sqref="D46"/>
    </sheetView>
  </sheetViews>
  <sheetFormatPr defaultRowHeight="15" x14ac:dyDescent="0.25"/>
  <cols>
    <col min="1" max="1" width="3.7109375" customWidth="1"/>
    <col min="2" max="2" width="36.7109375" customWidth="1"/>
    <col min="3" max="6" width="15.7109375" customWidth="1"/>
    <col min="7" max="29" width="9.28515625" customWidth="1"/>
  </cols>
  <sheetData>
    <row r="2" spans="1:35" x14ac:dyDescent="0.25">
      <c r="B2" s="6" t="str">
        <f>Overview!$B$2</f>
        <v>Appendix A to the report: Recommendations to the Proposed Reforms in the District Heating Sector in Ukraine - Part 2</v>
      </c>
    </row>
    <row r="3" spans="1:35" ht="21" x14ac:dyDescent="0.35">
      <c r="B3" s="46" t="s">
        <v>93</v>
      </c>
      <c r="C3" s="46"/>
      <c r="D3" s="46"/>
    </row>
    <row r="6" spans="1:35" s="6" customFormat="1" ht="15" customHeight="1" x14ac:dyDescent="0.25">
      <c r="B6" s="43" t="s">
        <v>74</v>
      </c>
      <c r="AD6"/>
      <c r="AE6"/>
      <c r="AF6"/>
      <c r="AG6"/>
      <c r="AH6"/>
      <c r="AI6"/>
    </row>
    <row r="7" spans="1:35" s="6" customFormat="1" ht="15" customHeight="1" x14ac:dyDescent="0.25">
      <c r="B7" s="29"/>
      <c r="C7" s="30"/>
      <c r="D7" s="30"/>
      <c r="E7" s="30" t="s">
        <v>32</v>
      </c>
      <c r="F7" s="30"/>
      <c r="G7" s="37" t="s">
        <v>49</v>
      </c>
      <c r="H7" s="37"/>
      <c r="I7" s="30">
        <v>0</v>
      </c>
      <c r="J7" s="30">
        <f>I7+1</f>
        <v>1</v>
      </c>
      <c r="K7" s="30">
        <f t="shared" ref="K7:AC8" si="0">J7+1</f>
        <v>2</v>
      </c>
      <c r="L7" s="30">
        <f t="shared" si="0"/>
        <v>3</v>
      </c>
      <c r="M7" s="30">
        <f t="shared" si="0"/>
        <v>4</v>
      </c>
      <c r="N7" s="30">
        <f t="shared" si="0"/>
        <v>5</v>
      </c>
      <c r="O7" s="30">
        <f t="shared" si="0"/>
        <v>6</v>
      </c>
      <c r="P7" s="30">
        <f t="shared" si="0"/>
        <v>7</v>
      </c>
      <c r="Q7" s="30">
        <f t="shared" si="0"/>
        <v>8</v>
      </c>
      <c r="R7" s="30">
        <f t="shared" si="0"/>
        <v>9</v>
      </c>
      <c r="S7" s="30">
        <f t="shared" si="0"/>
        <v>10</v>
      </c>
      <c r="T7" s="30">
        <f t="shared" si="0"/>
        <v>11</v>
      </c>
      <c r="U7" s="30">
        <f t="shared" si="0"/>
        <v>12</v>
      </c>
      <c r="V7" s="30">
        <f t="shared" si="0"/>
        <v>13</v>
      </c>
      <c r="W7" s="30">
        <f t="shared" si="0"/>
        <v>14</v>
      </c>
      <c r="X7" s="30">
        <f t="shared" si="0"/>
        <v>15</v>
      </c>
      <c r="Y7" s="30">
        <f t="shared" si="0"/>
        <v>16</v>
      </c>
      <c r="Z7" s="30">
        <f t="shared" si="0"/>
        <v>17</v>
      </c>
      <c r="AA7" s="30">
        <f t="shared" si="0"/>
        <v>18</v>
      </c>
      <c r="AB7" s="30">
        <f t="shared" si="0"/>
        <v>19</v>
      </c>
      <c r="AC7" s="31">
        <f t="shared" si="0"/>
        <v>20</v>
      </c>
      <c r="AD7"/>
      <c r="AE7"/>
      <c r="AF7"/>
      <c r="AG7"/>
      <c r="AH7"/>
      <c r="AI7"/>
    </row>
    <row r="8" spans="1:35" s="6" customFormat="1" ht="15" customHeight="1" x14ac:dyDescent="0.25">
      <c r="B8" s="32"/>
      <c r="C8" s="33"/>
      <c r="D8" s="33"/>
      <c r="E8" s="45"/>
      <c r="F8" s="33"/>
      <c r="G8" s="33"/>
      <c r="H8" s="33"/>
      <c r="I8" s="33">
        <v>2024</v>
      </c>
      <c r="J8" s="33">
        <f>I8+1</f>
        <v>2025</v>
      </c>
      <c r="K8" s="33">
        <f t="shared" si="0"/>
        <v>2026</v>
      </c>
      <c r="L8" s="33">
        <f t="shared" si="0"/>
        <v>2027</v>
      </c>
      <c r="M8" s="33">
        <f t="shared" si="0"/>
        <v>2028</v>
      </c>
      <c r="N8" s="33">
        <f t="shared" si="0"/>
        <v>2029</v>
      </c>
      <c r="O8" s="33">
        <f t="shared" si="0"/>
        <v>2030</v>
      </c>
      <c r="P8" s="33">
        <f t="shared" si="0"/>
        <v>2031</v>
      </c>
      <c r="Q8" s="33">
        <f t="shared" si="0"/>
        <v>2032</v>
      </c>
      <c r="R8" s="33">
        <f t="shared" si="0"/>
        <v>2033</v>
      </c>
      <c r="S8" s="33">
        <f t="shared" si="0"/>
        <v>2034</v>
      </c>
      <c r="T8" s="33">
        <f t="shared" si="0"/>
        <v>2035</v>
      </c>
      <c r="U8" s="33">
        <f t="shared" si="0"/>
        <v>2036</v>
      </c>
      <c r="V8" s="33">
        <f t="shared" si="0"/>
        <v>2037</v>
      </c>
      <c r="W8" s="33">
        <f t="shared" si="0"/>
        <v>2038</v>
      </c>
      <c r="X8" s="33">
        <f t="shared" si="0"/>
        <v>2039</v>
      </c>
      <c r="Y8" s="33">
        <f t="shared" si="0"/>
        <v>2040</v>
      </c>
      <c r="Z8" s="33">
        <f t="shared" si="0"/>
        <v>2041</v>
      </c>
      <c r="AA8" s="33">
        <f t="shared" si="0"/>
        <v>2042</v>
      </c>
      <c r="AB8" s="33">
        <f t="shared" si="0"/>
        <v>2043</v>
      </c>
      <c r="AC8" s="35">
        <f t="shared" si="0"/>
        <v>2044</v>
      </c>
      <c r="AD8"/>
      <c r="AE8"/>
      <c r="AF8"/>
      <c r="AG8"/>
      <c r="AH8"/>
      <c r="AI8"/>
    </row>
    <row r="10" spans="1:35" x14ac:dyDescent="0.25">
      <c r="B10" t="s">
        <v>75</v>
      </c>
      <c r="E10" t="s">
        <v>82</v>
      </c>
      <c r="J10" s="85">
        <v>10000</v>
      </c>
      <c r="K10" s="66">
        <f>J10</f>
        <v>10000</v>
      </c>
      <c r="L10" s="66">
        <f t="shared" ref="L10:AC11" si="1">K10</f>
        <v>10000</v>
      </c>
      <c r="M10" s="66">
        <f t="shared" si="1"/>
        <v>10000</v>
      </c>
      <c r="N10" s="66">
        <f t="shared" si="1"/>
        <v>10000</v>
      </c>
      <c r="O10" s="66">
        <f t="shared" si="1"/>
        <v>10000</v>
      </c>
      <c r="P10" s="66">
        <f t="shared" si="1"/>
        <v>10000</v>
      </c>
      <c r="Q10" s="66">
        <f t="shared" si="1"/>
        <v>10000</v>
      </c>
      <c r="R10" s="66">
        <f t="shared" si="1"/>
        <v>10000</v>
      </c>
      <c r="S10" s="66">
        <f t="shared" si="1"/>
        <v>10000</v>
      </c>
      <c r="T10" s="66">
        <f t="shared" si="1"/>
        <v>10000</v>
      </c>
      <c r="U10" s="66">
        <f t="shared" si="1"/>
        <v>10000</v>
      </c>
      <c r="V10" s="66">
        <f t="shared" si="1"/>
        <v>10000</v>
      </c>
      <c r="W10" s="66">
        <f t="shared" si="1"/>
        <v>10000</v>
      </c>
      <c r="X10" s="66">
        <f t="shared" si="1"/>
        <v>10000</v>
      </c>
      <c r="Y10" s="66">
        <f t="shared" si="1"/>
        <v>10000</v>
      </c>
      <c r="Z10" s="66">
        <f t="shared" si="1"/>
        <v>10000</v>
      </c>
      <c r="AA10" s="66">
        <f t="shared" si="1"/>
        <v>10000</v>
      </c>
      <c r="AB10" s="66">
        <f t="shared" si="1"/>
        <v>10000</v>
      </c>
      <c r="AC10" s="66">
        <f t="shared" si="1"/>
        <v>10000</v>
      </c>
    </row>
    <row r="11" spans="1:35" x14ac:dyDescent="0.25">
      <c r="B11" t="s">
        <v>76</v>
      </c>
      <c r="E11" t="s">
        <v>83</v>
      </c>
      <c r="J11" s="86">
        <v>0.15</v>
      </c>
      <c r="K11" s="1">
        <f>J11</f>
        <v>0.15</v>
      </c>
      <c r="L11" s="1">
        <f t="shared" si="1"/>
        <v>0.15</v>
      </c>
      <c r="M11" s="1">
        <f t="shared" si="1"/>
        <v>0.15</v>
      </c>
      <c r="N11" s="1">
        <f t="shared" si="1"/>
        <v>0.15</v>
      </c>
      <c r="O11" s="1">
        <f t="shared" si="1"/>
        <v>0.15</v>
      </c>
      <c r="P11" s="1">
        <f t="shared" si="1"/>
        <v>0.15</v>
      </c>
      <c r="Q11" s="1">
        <f t="shared" si="1"/>
        <v>0.15</v>
      </c>
      <c r="R11" s="1">
        <f t="shared" si="1"/>
        <v>0.15</v>
      </c>
      <c r="S11" s="1">
        <f t="shared" si="1"/>
        <v>0.15</v>
      </c>
      <c r="T11" s="1">
        <f t="shared" si="1"/>
        <v>0.15</v>
      </c>
      <c r="U11" s="1">
        <f t="shared" si="1"/>
        <v>0.15</v>
      </c>
      <c r="V11" s="1">
        <f t="shared" si="1"/>
        <v>0.15</v>
      </c>
      <c r="W11" s="1">
        <f t="shared" si="1"/>
        <v>0.15</v>
      </c>
      <c r="X11" s="1">
        <f t="shared" si="1"/>
        <v>0.15</v>
      </c>
      <c r="Y11" s="1">
        <f t="shared" si="1"/>
        <v>0.15</v>
      </c>
      <c r="Z11" s="1">
        <f t="shared" si="1"/>
        <v>0.15</v>
      </c>
      <c r="AA11" s="1">
        <f t="shared" si="1"/>
        <v>0.15</v>
      </c>
      <c r="AB11" s="1">
        <f t="shared" si="1"/>
        <v>0.15</v>
      </c>
      <c r="AC11" s="1">
        <f t="shared" si="1"/>
        <v>0.15</v>
      </c>
    </row>
    <row r="12" spans="1:35" x14ac:dyDescent="0.25">
      <c r="B12" t="s">
        <v>76</v>
      </c>
      <c r="C12" s="1"/>
      <c r="E12" t="s">
        <v>82</v>
      </c>
      <c r="J12" s="66">
        <f>J13-J10</f>
        <v>1764.7058823529424</v>
      </c>
      <c r="K12" s="66">
        <f>K13-K10</f>
        <v>1764.7058823529424</v>
      </c>
      <c r="L12" s="66">
        <f t="shared" ref="L12:AC12" si="2">L13-L10</f>
        <v>1764.7058823529424</v>
      </c>
      <c r="M12" s="66">
        <f t="shared" si="2"/>
        <v>1764.7058823529424</v>
      </c>
      <c r="N12" s="66">
        <f t="shared" si="2"/>
        <v>1764.7058823529424</v>
      </c>
      <c r="O12" s="66">
        <f t="shared" si="2"/>
        <v>1764.7058823529424</v>
      </c>
      <c r="P12" s="66">
        <f t="shared" si="2"/>
        <v>1764.7058823529424</v>
      </c>
      <c r="Q12" s="66">
        <f t="shared" si="2"/>
        <v>1764.7058823529424</v>
      </c>
      <c r="R12" s="66">
        <f t="shared" si="2"/>
        <v>1764.7058823529424</v>
      </c>
      <c r="S12" s="66">
        <f t="shared" si="2"/>
        <v>1764.7058823529424</v>
      </c>
      <c r="T12" s="66">
        <f t="shared" si="2"/>
        <v>1764.7058823529424</v>
      </c>
      <c r="U12" s="66">
        <f t="shared" si="2"/>
        <v>1764.7058823529424</v>
      </c>
      <c r="V12" s="66">
        <f t="shared" si="2"/>
        <v>1764.7058823529424</v>
      </c>
      <c r="W12" s="66">
        <f t="shared" si="2"/>
        <v>1764.7058823529424</v>
      </c>
      <c r="X12" s="66">
        <f t="shared" si="2"/>
        <v>1764.7058823529424</v>
      </c>
      <c r="Y12" s="66">
        <f t="shared" si="2"/>
        <v>1764.7058823529424</v>
      </c>
      <c r="Z12" s="66">
        <f t="shared" si="2"/>
        <v>1764.7058823529424</v>
      </c>
      <c r="AA12" s="66">
        <f t="shared" si="2"/>
        <v>1764.7058823529424</v>
      </c>
      <c r="AB12" s="66">
        <f t="shared" si="2"/>
        <v>1764.7058823529424</v>
      </c>
      <c r="AC12" s="66">
        <f t="shared" si="2"/>
        <v>1764.7058823529424</v>
      </c>
    </row>
    <row r="13" spans="1:35" x14ac:dyDescent="0.25">
      <c r="B13" t="s">
        <v>77</v>
      </c>
      <c r="E13" t="s">
        <v>82</v>
      </c>
      <c r="J13" s="66">
        <f t="shared" ref="J13:AC13" si="3">J$10/(1-J$11)</f>
        <v>11764.705882352942</v>
      </c>
      <c r="K13" s="66">
        <f t="shared" si="3"/>
        <v>11764.705882352942</v>
      </c>
      <c r="L13" s="66">
        <f t="shared" si="3"/>
        <v>11764.705882352942</v>
      </c>
      <c r="M13" s="66">
        <f t="shared" si="3"/>
        <v>11764.705882352942</v>
      </c>
      <c r="N13" s="66">
        <f t="shared" si="3"/>
        <v>11764.705882352942</v>
      </c>
      <c r="O13" s="66">
        <f t="shared" si="3"/>
        <v>11764.705882352942</v>
      </c>
      <c r="P13" s="66">
        <f t="shared" si="3"/>
        <v>11764.705882352942</v>
      </c>
      <c r="Q13" s="66">
        <f t="shared" si="3"/>
        <v>11764.705882352942</v>
      </c>
      <c r="R13" s="66">
        <f t="shared" si="3"/>
        <v>11764.705882352942</v>
      </c>
      <c r="S13" s="66">
        <f t="shared" si="3"/>
        <v>11764.705882352942</v>
      </c>
      <c r="T13" s="66">
        <f t="shared" si="3"/>
        <v>11764.705882352942</v>
      </c>
      <c r="U13" s="66">
        <f t="shared" si="3"/>
        <v>11764.705882352942</v>
      </c>
      <c r="V13" s="66">
        <f t="shared" si="3"/>
        <v>11764.705882352942</v>
      </c>
      <c r="W13" s="66">
        <f t="shared" si="3"/>
        <v>11764.705882352942</v>
      </c>
      <c r="X13" s="66">
        <f t="shared" si="3"/>
        <v>11764.705882352942</v>
      </c>
      <c r="Y13" s="66">
        <f t="shared" si="3"/>
        <v>11764.705882352942</v>
      </c>
      <c r="Z13" s="66">
        <f t="shared" si="3"/>
        <v>11764.705882352942</v>
      </c>
      <c r="AA13" s="66">
        <f t="shared" si="3"/>
        <v>11764.705882352942</v>
      </c>
      <c r="AB13" s="66">
        <f t="shared" si="3"/>
        <v>11764.705882352942</v>
      </c>
      <c r="AC13" s="66">
        <f t="shared" si="3"/>
        <v>11764.705882352942</v>
      </c>
    </row>
    <row r="15" spans="1:35" x14ac:dyDescent="0.25">
      <c r="B15" t="s">
        <v>78</v>
      </c>
      <c r="E15" t="s">
        <v>83</v>
      </c>
      <c r="J15" s="1">
        <f>J16+J17+J18+J19</f>
        <v>1</v>
      </c>
      <c r="K15" s="1">
        <f>K16+K17+K18+K19</f>
        <v>1</v>
      </c>
      <c r="L15" s="1">
        <f t="shared" ref="L15:AC15" si="4">L16+L17+L18+L19</f>
        <v>1</v>
      </c>
      <c r="M15" s="1">
        <f t="shared" si="4"/>
        <v>1</v>
      </c>
      <c r="N15" s="1">
        <f t="shared" si="4"/>
        <v>1</v>
      </c>
      <c r="O15" s="1">
        <f t="shared" si="4"/>
        <v>1</v>
      </c>
      <c r="P15" s="1">
        <f t="shared" si="4"/>
        <v>1</v>
      </c>
      <c r="Q15" s="1">
        <f t="shared" si="4"/>
        <v>1</v>
      </c>
      <c r="R15" s="1">
        <f t="shared" si="4"/>
        <v>1</v>
      </c>
      <c r="S15" s="1">
        <f t="shared" si="4"/>
        <v>1</v>
      </c>
      <c r="T15" s="1">
        <f t="shared" si="4"/>
        <v>1</v>
      </c>
      <c r="U15" s="1">
        <f t="shared" si="4"/>
        <v>1</v>
      </c>
      <c r="V15" s="1">
        <f t="shared" si="4"/>
        <v>1</v>
      </c>
      <c r="W15" s="1">
        <f t="shared" si="4"/>
        <v>1</v>
      </c>
      <c r="X15" s="1">
        <f t="shared" si="4"/>
        <v>1</v>
      </c>
      <c r="Y15" s="1">
        <f t="shared" si="4"/>
        <v>1</v>
      </c>
      <c r="Z15" s="1">
        <f t="shared" si="4"/>
        <v>1</v>
      </c>
      <c r="AA15" s="1">
        <f t="shared" si="4"/>
        <v>1</v>
      </c>
      <c r="AB15" s="1">
        <f t="shared" si="4"/>
        <v>1</v>
      </c>
      <c r="AC15" s="1">
        <f t="shared" si="4"/>
        <v>1</v>
      </c>
    </row>
    <row r="16" spans="1:35" x14ac:dyDescent="0.25">
      <c r="A16" s="10">
        <v>1</v>
      </c>
      <c r="B16" s="13" t="s">
        <v>5</v>
      </c>
      <c r="E16" t="s">
        <v>83</v>
      </c>
      <c r="J16" s="84">
        <v>0</v>
      </c>
      <c r="K16" s="1">
        <f>J16</f>
        <v>0</v>
      </c>
      <c r="L16" s="1">
        <f t="shared" ref="L16:AC18" si="5">K16</f>
        <v>0</v>
      </c>
      <c r="M16" s="1">
        <f t="shared" si="5"/>
        <v>0</v>
      </c>
      <c r="N16" s="1">
        <f t="shared" si="5"/>
        <v>0</v>
      </c>
      <c r="O16" s="1">
        <f t="shared" si="5"/>
        <v>0</v>
      </c>
      <c r="P16" s="1">
        <f t="shared" si="5"/>
        <v>0</v>
      </c>
      <c r="Q16" s="1">
        <f t="shared" si="5"/>
        <v>0</v>
      </c>
      <c r="R16" s="1">
        <f t="shared" si="5"/>
        <v>0</v>
      </c>
      <c r="S16" s="1">
        <f t="shared" si="5"/>
        <v>0</v>
      </c>
      <c r="T16" s="1">
        <f t="shared" si="5"/>
        <v>0</v>
      </c>
      <c r="U16" s="1">
        <f t="shared" si="5"/>
        <v>0</v>
      </c>
      <c r="V16" s="1">
        <f t="shared" si="5"/>
        <v>0</v>
      </c>
      <c r="W16" s="1">
        <f t="shared" si="5"/>
        <v>0</v>
      </c>
      <c r="X16" s="1">
        <f t="shared" si="5"/>
        <v>0</v>
      </c>
      <c r="Y16" s="1">
        <f t="shared" si="5"/>
        <v>0</v>
      </c>
      <c r="Z16" s="1">
        <f t="shared" si="5"/>
        <v>0</v>
      </c>
      <c r="AA16" s="1">
        <f t="shared" si="5"/>
        <v>0</v>
      </c>
      <c r="AB16" s="1">
        <f t="shared" si="5"/>
        <v>0</v>
      </c>
      <c r="AC16" s="1">
        <f t="shared" si="5"/>
        <v>0</v>
      </c>
    </row>
    <row r="17" spans="1:29" x14ac:dyDescent="0.25">
      <c r="A17" s="10">
        <v>2</v>
      </c>
      <c r="B17" s="13" t="s">
        <v>6</v>
      </c>
      <c r="E17" t="s">
        <v>83</v>
      </c>
      <c r="J17" s="84">
        <v>0.8</v>
      </c>
      <c r="K17" s="1">
        <f>J17</f>
        <v>0.8</v>
      </c>
      <c r="L17" s="1">
        <f t="shared" si="5"/>
        <v>0.8</v>
      </c>
      <c r="M17" s="1">
        <f t="shared" si="5"/>
        <v>0.8</v>
      </c>
      <c r="N17" s="1">
        <f t="shared" si="5"/>
        <v>0.8</v>
      </c>
      <c r="O17" s="1">
        <f t="shared" si="5"/>
        <v>0.8</v>
      </c>
      <c r="P17" s="1">
        <f t="shared" si="5"/>
        <v>0.8</v>
      </c>
      <c r="Q17" s="1">
        <f t="shared" si="5"/>
        <v>0.8</v>
      </c>
      <c r="R17" s="1">
        <f t="shared" si="5"/>
        <v>0.8</v>
      </c>
      <c r="S17" s="1">
        <f t="shared" si="5"/>
        <v>0.8</v>
      </c>
      <c r="T17" s="1">
        <f t="shared" si="5"/>
        <v>0.8</v>
      </c>
      <c r="U17" s="1">
        <f t="shared" si="5"/>
        <v>0.8</v>
      </c>
      <c r="V17" s="1">
        <f t="shared" si="5"/>
        <v>0.8</v>
      </c>
      <c r="W17" s="1">
        <f t="shared" si="5"/>
        <v>0.8</v>
      </c>
      <c r="X17" s="1">
        <f t="shared" si="5"/>
        <v>0.8</v>
      </c>
      <c r="Y17" s="1">
        <f t="shared" si="5"/>
        <v>0.8</v>
      </c>
      <c r="Z17" s="1">
        <f t="shared" si="5"/>
        <v>0.8</v>
      </c>
      <c r="AA17" s="1">
        <f t="shared" si="5"/>
        <v>0.8</v>
      </c>
      <c r="AB17" s="1">
        <f t="shared" si="5"/>
        <v>0.8</v>
      </c>
      <c r="AC17" s="1">
        <f t="shared" si="5"/>
        <v>0.8</v>
      </c>
    </row>
    <row r="18" spans="1:29" x14ac:dyDescent="0.25">
      <c r="A18" s="10">
        <v>3</v>
      </c>
      <c r="B18" s="13" t="s">
        <v>4</v>
      </c>
      <c r="E18" t="s">
        <v>83</v>
      </c>
      <c r="J18" s="84">
        <v>0</v>
      </c>
      <c r="K18" s="1">
        <f>J18</f>
        <v>0</v>
      </c>
      <c r="L18" s="1">
        <f t="shared" si="5"/>
        <v>0</v>
      </c>
      <c r="M18" s="1">
        <f t="shared" si="5"/>
        <v>0</v>
      </c>
      <c r="N18" s="1">
        <f t="shared" si="5"/>
        <v>0</v>
      </c>
      <c r="O18" s="1">
        <f t="shared" si="5"/>
        <v>0</v>
      </c>
      <c r="P18" s="1">
        <f t="shared" si="5"/>
        <v>0</v>
      </c>
      <c r="Q18" s="1">
        <f t="shared" si="5"/>
        <v>0</v>
      </c>
      <c r="R18" s="1">
        <f t="shared" si="5"/>
        <v>0</v>
      </c>
      <c r="S18" s="1">
        <f t="shared" si="5"/>
        <v>0</v>
      </c>
      <c r="T18" s="1">
        <f t="shared" si="5"/>
        <v>0</v>
      </c>
      <c r="U18" s="1">
        <f t="shared" si="5"/>
        <v>0</v>
      </c>
      <c r="V18" s="1">
        <f t="shared" si="5"/>
        <v>0</v>
      </c>
      <c r="W18" s="1">
        <f t="shared" si="5"/>
        <v>0</v>
      </c>
      <c r="X18" s="1">
        <f t="shared" si="5"/>
        <v>0</v>
      </c>
      <c r="Y18" s="1">
        <f t="shared" si="5"/>
        <v>0</v>
      </c>
      <c r="Z18" s="1">
        <f t="shared" si="5"/>
        <v>0</v>
      </c>
      <c r="AA18" s="1">
        <f t="shared" si="5"/>
        <v>0</v>
      </c>
      <c r="AB18" s="1">
        <f t="shared" si="5"/>
        <v>0</v>
      </c>
      <c r="AC18" s="1">
        <f t="shared" si="5"/>
        <v>0</v>
      </c>
    </row>
    <row r="19" spans="1:29" x14ac:dyDescent="0.25">
      <c r="A19" s="10">
        <v>4</v>
      </c>
      <c r="B19" s="13" t="s">
        <v>7</v>
      </c>
      <c r="E19" t="s">
        <v>83</v>
      </c>
      <c r="J19" s="62">
        <f>1-J16-J17-J18</f>
        <v>0.19999999999999996</v>
      </c>
      <c r="K19" s="62">
        <f>1-K16-K17-K18</f>
        <v>0.19999999999999996</v>
      </c>
      <c r="L19" s="62">
        <f t="shared" ref="L19:AC19" si="6">1-L16-L17-L18</f>
        <v>0.19999999999999996</v>
      </c>
      <c r="M19" s="62">
        <f t="shared" si="6"/>
        <v>0.19999999999999996</v>
      </c>
      <c r="N19" s="62">
        <f t="shared" si="6"/>
        <v>0.19999999999999996</v>
      </c>
      <c r="O19" s="62">
        <f t="shared" si="6"/>
        <v>0.19999999999999996</v>
      </c>
      <c r="P19" s="62">
        <f t="shared" si="6"/>
        <v>0.19999999999999996</v>
      </c>
      <c r="Q19" s="62">
        <f t="shared" si="6"/>
        <v>0.19999999999999996</v>
      </c>
      <c r="R19" s="62">
        <f t="shared" si="6"/>
        <v>0.19999999999999996</v>
      </c>
      <c r="S19" s="62">
        <f t="shared" si="6"/>
        <v>0.19999999999999996</v>
      </c>
      <c r="T19" s="62">
        <f t="shared" si="6"/>
        <v>0.19999999999999996</v>
      </c>
      <c r="U19" s="62">
        <f t="shared" si="6"/>
        <v>0.19999999999999996</v>
      </c>
      <c r="V19" s="62">
        <f t="shared" si="6"/>
        <v>0.19999999999999996</v>
      </c>
      <c r="W19" s="62">
        <f t="shared" si="6"/>
        <v>0.19999999999999996</v>
      </c>
      <c r="X19" s="62">
        <f t="shared" si="6"/>
        <v>0.19999999999999996</v>
      </c>
      <c r="Y19" s="62">
        <f t="shared" si="6"/>
        <v>0.19999999999999996</v>
      </c>
      <c r="Z19" s="62">
        <f t="shared" si="6"/>
        <v>0.19999999999999996</v>
      </c>
      <c r="AA19" s="62">
        <f t="shared" si="6"/>
        <v>0.19999999999999996</v>
      </c>
      <c r="AB19" s="62">
        <f t="shared" si="6"/>
        <v>0.19999999999999996</v>
      </c>
      <c r="AC19" s="62">
        <f t="shared" si="6"/>
        <v>0.19999999999999996</v>
      </c>
    </row>
    <row r="21" spans="1:29" x14ac:dyDescent="0.25">
      <c r="B21" t="s">
        <v>80</v>
      </c>
      <c r="E21" t="s">
        <v>48</v>
      </c>
      <c r="J21" s="66">
        <f>SUMPRODUCT(J16:J19,J22:J25)</f>
        <v>1606.8532344220409</v>
      </c>
      <c r="K21" s="66">
        <f t="shared" ref="K21:AC21" si="7">SUMPRODUCT(K16:K19,K22:K25)</f>
        <v>1599.598521539976</v>
      </c>
      <c r="L21" s="66">
        <f t="shared" si="7"/>
        <v>1579.9675674250177</v>
      </c>
      <c r="M21" s="66">
        <f t="shared" si="7"/>
        <v>1558.6544024893155</v>
      </c>
      <c r="N21" s="66">
        <f t="shared" si="7"/>
        <v>1503.8668581512845</v>
      </c>
      <c r="O21" s="66">
        <f t="shared" si="7"/>
        <v>1426.9845333891958</v>
      </c>
      <c r="P21" s="66">
        <f t="shared" si="7"/>
        <v>1443.5165255366148</v>
      </c>
      <c r="Q21" s="66">
        <f t="shared" si="7"/>
        <v>1460.7145673596642</v>
      </c>
      <c r="R21" s="66">
        <f t="shared" si="7"/>
        <v>1478.0823010410568</v>
      </c>
      <c r="S21" s="66">
        <f t="shared" si="7"/>
        <v>1905.4376650211284</v>
      </c>
      <c r="T21" s="66">
        <f t="shared" si="7"/>
        <v>1918.7125688079232</v>
      </c>
      <c r="U21" s="66">
        <f t="shared" si="7"/>
        <v>1932.9832661587036</v>
      </c>
      <c r="V21" s="66">
        <f t="shared" si="7"/>
        <v>1948.2493176235294</v>
      </c>
      <c r="W21" s="66">
        <f t="shared" si="7"/>
        <v>1964.1793779476588</v>
      </c>
      <c r="X21" s="66">
        <f t="shared" si="7"/>
        <v>1981.1047923858341</v>
      </c>
      <c r="Y21" s="66">
        <f t="shared" si="7"/>
        <v>1999.0260003879953</v>
      </c>
      <c r="Z21" s="66">
        <f t="shared" si="7"/>
        <v>2018.2743472088835</v>
      </c>
      <c r="AA21" s="66">
        <f t="shared" si="7"/>
        <v>2038.5184875937573</v>
      </c>
      <c r="AB21" s="66">
        <f t="shared" si="7"/>
        <v>2060.0902062472987</v>
      </c>
      <c r="AC21" s="66">
        <f t="shared" si="7"/>
        <v>2082.9895031695078</v>
      </c>
    </row>
    <row r="22" spans="1:29" x14ac:dyDescent="0.25">
      <c r="A22" s="10">
        <v>1</v>
      </c>
      <c r="B22" s="13" t="s">
        <v>5</v>
      </c>
      <c r="E22" t="s">
        <v>48</v>
      </c>
      <c r="I22" s="66"/>
      <c r="J22" s="66">
        <f>Basis!J105</f>
        <v>670.70305036285288</v>
      </c>
      <c r="K22" s="66">
        <f>Basis!K105</f>
        <v>718.60858220490582</v>
      </c>
      <c r="L22" s="66">
        <f>Basis!L105</f>
        <v>789.89345022629527</v>
      </c>
      <c r="M22" s="66">
        <f>Basis!M105</f>
        <v>863.89595870653727</v>
      </c>
      <c r="N22" s="66">
        <f>Basis!N105</f>
        <v>996.37874796576125</v>
      </c>
      <c r="O22" s="66">
        <f>Basis!O105</f>
        <v>1170.6647826838848</v>
      </c>
      <c r="P22" s="66">
        <f>Basis!P105</f>
        <v>1180.6303937997586</v>
      </c>
      <c r="Q22" s="66">
        <f>Basis!Q105</f>
        <v>1194.0147683142425</v>
      </c>
      <c r="R22" s="66">
        <f>Basis!R105</f>
        <v>1203.9400248485163</v>
      </c>
      <c r="S22" s="66">
        <f>Basis!S105</f>
        <v>1213.8492226334004</v>
      </c>
      <c r="T22" s="66">
        <f>Basis!T105</f>
        <v>1223.7341245860739</v>
      </c>
      <c r="U22" s="66">
        <f>Basis!U105</f>
        <v>1233.5887572630427</v>
      </c>
      <c r="V22" s="66">
        <f>Basis!V105</f>
        <v>1243.4273445486426</v>
      </c>
      <c r="W22" s="66">
        <f>Basis!W105</f>
        <v>1253.2315373381161</v>
      </c>
      <c r="X22" s="66">
        <f>Basis!X105</f>
        <v>1263.0196847362215</v>
      </c>
      <c r="Y22" s="66">
        <f>Basis!Y105</f>
        <v>1276.1880891744111</v>
      </c>
      <c r="Z22" s="66">
        <f>Basis!Z105</f>
        <v>1275.6029944942848</v>
      </c>
      <c r="AA22" s="66">
        <f>Basis!AA105</f>
        <v>1274.9876305384532</v>
      </c>
      <c r="AB22" s="66">
        <f>Basis!AB105</f>
        <v>1274.3319120010217</v>
      </c>
      <c r="AC22" s="66">
        <f>Basis!AC105</f>
        <v>1273.6358388819901</v>
      </c>
    </row>
    <row r="23" spans="1:29" x14ac:dyDescent="0.25">
      <c r="A23" s="10">
        <v>2</v>
      </c>
      <c r="B23" s="13" t="s">
        <v>6</v>
      </c>
      <c r="E23" t="s">
        <v>48</v>
      </c>
      <c r="I23" s="66"/>
      <c r="J23" s="66">
        <f>Basis!J121</f>
        <v>1491.7344721000002</v>
      </c>
      <c r="K23" s="66">
        <f>Basis!K121</f>
        <v>1463.9062767882353</v>
      </c>
      <c r="L23" s="66">
        <f>Basis!L121</f>
        <v>1419.9935092588235</v>
      </c>
      <c r="M23" s="66">
        <f>Basis!M121</f>
        <v>1373.7986084647059</v>
      </c>
      <c r="N23" s="66">
        <f>Basis!N121</f>
        <v>1285.5829394044119</v>
      </c>
      <c r="O23" s="66">
        <f>Basis!O121</f>
        <v>1169.3542630058826</v>
      </c>
      <c r="P23" s="66">
        <f>Basis!P121</f>
        <v>1169.9359528411767</v>
      </c>
      <c r="Q23" s="66">
        <f>Basis!Q121</f>
        <v>1170.5540133352945</v>
      </c>
      <c r="R23" s="66">
        <f>Basis!R121</f>
        <v>1171.2084204176474</v>
      </c>
      <c r="S23" s="66">
        <f>Basis!S121</f>
        <v>1171.9173714529416</v>
      </c>
      <c r="T23" s="66">
        <f>Basis!T121</f>
        <v>1172.6444957823533</v>
      </c>
      <c r="U23" s="66">
        <f>Basis!U121</f>
        <v>1173.4261640647062</v>
      </c>
      <c r="V23" s="66">
        <f>Basis!V121</f>
        <v>1174.262352229412</v>
      </c>
      <c r="W23" s="66">
        <f>Basis!W121</f>
        <v>1175.1349110529413</v>
      </c>
      <c r="X23" s="66">
        <f>Basis!X121</f>
        <v>1176.0619897588238</v>
      </c>
      <c r="Y23" s="66">
        <f>Basis!Y121</f>
        <v>1177.0436124176474</v>
      </c>
      <c r="Z23" s="66">
        <f>Basis!Z121</f>
        <v>1178.0979282529415</v>
      </c>
      <c r="AA23" s="66">
        <f>Basis!AA121</f>
        <v>1179.2067880411767</v>
      </c>
      <c r="AB23" s="66">
        <f>Basis!AB121</f>
        <v>1180.3883650764708</v>
      </c>
      <c r="AC23" s="66">
        <f>Basis!AC121</f>
        <v>1181.6426593588237</v>
      </c>
    </row>
    <row r="24" spans="1:29" x14ac:dyDescent="0.25">
      <c r="A24" s="10">
        <v>3</v>
      </c>
      <c r="B24" s="13" t="s">
        <v>4</v>
      </c>
      <c r="E24" t="s">
        <v>48</v>
      </c>
      <c r="I24" s="66"/>
      <c r="J24" s="66">
        <f>Basis!J137</f>
        <v>752.94612487380016</v>
      </c>
      <c r="K24" s="66">
        <f>Basis!K137</f>
        <v>734.80952798360011</v>
      </c>
      <c r="L24" s="66">
        <f>Basis!L137</f>
        <v>705.3241483516</v>
      </c>
      <c r="M24" s="66">
        <f>Basis!M137</f>
        <v>674.52309569260024</v>
      </c>
      <c r="N24" s="66">
        <f>Basis!N137</f>
        <v>615.32853897575012</v>
      </c>
      <c r="O24" s="66">
        <f>Basis!O137</f>
        <v>535.84206401740016</v>
      </c>
      <c r="P24" s="66">
        <f>Basis!P137</f>
        <v>536.17828074220006</v>
      </c>
      <c r="Q24" s="66">
        <f>Basis!Q137</f>
        <v>536.53551970780006</v>
      </c>
      <c r="R24" s="66">
        <f>Basis!R137</f>
        <v>536.91376700140006</v>
      </c>
      <c r="S24" s="66">
        <f>Basis!S137</f>
        <v>537.32354069980011</v>
      </c>
      <c r="T24" s="66">
        <f>Basis!T137</f>
        <v>537.74381856220009</v>
      </c>
      <c r="U24" s="66">
        <f>Basis!U137</f>
        <v>538.19562282940012</v>
      </c>
      <c r="V24" s="66">
        <f>Basis!V137</f>
        <v>538.67893958860009</v>
      </c>
      <c r="W24" s="66">
        <f>Basis!W137</f>
        <v>539.18327858860016</v>
      </c>
      <c r="X24" s="66">
        <f>Basis!X137</f>
        <v>539.71913008060017</v>
      </c>
      <c r="Y24" s="66">
        <f>Basis!Y137</f>
        <v>540.28650797740011</v>
      </c>
      <c r="Z24" s="66">
        <f>Basis!Z137</f>
        <v>540.89590253020015</v>
      </c>
      <c r="AA24" s="66">
        <f>Basis!AA137</f>
        <v>541.53682348780012</v>
      </c>
      <c r="AB24" s="66">
        <f>Basis!AB137</f>
        <v>542.21977501420008</v>
      </c>
      <c r="AC24" s="66">
        <f>Basis!AC137</f>
        <v>542.94475710940014</v>
      </c>
    </row>
    <row r="25" spans="1:29" x14ac:dyDescent="0.25">
      <c r="A25" s="10">
        <v>4</v>
      </c>
      <c r="B25" s="13" t="s">
        <v>7</v>
      </c>
      <c r="E25" t="s">
        <v>48</v>
      </c>
      <c r="I25" s="66"/>
      <c r="J25" s="66">
        <f>Basis!J153</f>
        <v>2067.3282837102038</v>
      </c>
      <c r="K25" s="66">
        <f>Basis!K153</f>
        <v>2142.3675005469386</v>
      </c>
      <c r="L25" s="66">
        <f>Basis!L153</f>
        <v>2219.8638000897959</v>
      </c>
      <c r="M25" s="66">
        <f>Basis!M153</f>
        <v>2298.0775785877545</v>
      </c>
      <c r="N25" s="66">
        <f>Basis!N153</f>
        <v>2377.0025331387756</v>
      </c>
      <c r="O25" s="66">
        <f>Basis!O153</f>
        <v>2457.5056149224488</v>
      </c>
      <c r="P25" s="66">
        <f>Basis!P153</f>
        <v>2537.8388163183677</v>
      </c>
      <c r="Q25" s="66">
        <f>Basis!Q153</f>
        <v>2621.3567834571427</v>
      </c>
      <c r="R25" s="66">
        <f>Basis!R153</f>
        <v>2705.5778235346938</v>
      </c>
      <c r="S25" s="66">
        <f>Basis!S153</f>
        <v>4839.5188392938771</v>
      </c>
      <c r="T25" s="66">
        <f>Basis!T153</f>
        <v>4902.9848609102037</v>
      </c>
      <c r="U25" s="66">
        <f>Basis!U153</f>
        <v>4971.2116745346939</v>
      </c>
      <c r="V25" s="66">
        <f>Basis!V153</f>
        <v>5044.1971791999995</v>
      </c>
      <c r="W25" s="66">
        <f>Basis!W153</f>
        <v>5120.3572455265303</v>
      </c>
      <c r="X25" s="66">
        <f>Basis!X153</f>
        <v>5201.2760028938774</v>
      </c>
      <c r="Y25" s="66">
        <f>Basis!Y153</f>
        <v>5286.9555522693872</v>
      </c>
      <c r="Z25" s="66">
        <f>Basis!Z153</f>
        <v>5378.9800230326528</v>
      </c>
      <c r="AA25" s="66">
        <f>Basis!AA153</f>
        <v>5475.765285804081</v>
      </c>
      <c r="AB25" s="66">
        <f>Basis!AB153</f>
        <v>5578.8975709306123</v>
      </c>
      <c r="AC25" s="66">
        <f>Basis!AC153</f>
        <v>5688.3768784122449</v>
      </c>
    </row>
    <row r="27" spans="1:29" x14ac:dyDescent="0.25">
      <c r="B27" t="s">
        <v>85</v>
      </c>
      <c r="E27" t="s">
        <v>48</v>
      </c>
      <c r="J27">
        <v>150</v>
      </c>
      <c r="K27">
        <f>J27</f>
        <v>150</v>
      </c>
      <c r="L27">
        <f t="shared" ref="L27:AC27" si="8">K27</f>
        <v>150</v>
      </c>
      <c r="M27">
        <f t="shared" si="8"/>
        <v>150</v>
      </c>
      <c r="N27">
        <f t="shared" si="8"/>
        <v>150</v>
      </c>
      <c r="O27">
        <f t="shared" si="8"/>
        <v>150</v>
      </c>
      <c r="P27">
        <f t="shared" si="8"/>
        <v>150</v>
      </c>
      <c r="Q27">
        <f t="shared" si="8"/>
        <v>150</v>
      </c>
      <c r="R27">
        <f t="shared" si="8"/>
        <v>150</v>
      </c>
      <c r="S27">
        <f t="shared" si="8"/>
        <v>150</v>
      </c>
      <c r="T27">
        <f t="shared" si="8"/>
        <v>150</v>
      </c>
      <c r="U27">
        <f t="shared" si="8"/>
        <v>150</v>
      </c>
      <c r="V27">
        <f t="shared" si="8"/>
        <v>150</v>
      </c>
      <c r="W27">
        <f t="shared" si="8"/>
        <v>150</v>
      </c>
      <c r="X27">
        <f t="shared" si="8"/>
        <v>150</v>
      </c>
      <c r="Y27">
        <f t="shared" si="8"/>
        <v>150</v>
      </c>
      <c r="Z27">
        <f t="shared" si="8"/>
        <v>150</v>
      </c>
      <c r="AA27">
        <f t="shared" si="8"/>
        <v>150</v>
      </c>
      <c r="AB27">
        <f t="shared" si="8"/>
        <v>150</v>
      </c>
      <c r="AC27">
        <f t="shared" si="8"/>
        <v>150</v>
      </c>
    </row>
    <row r="29" spans="1:29" x14ac:dyDescent="0.25">
      <c r="B29" t="s">
        <v>81</v>
      </c>
      <c r="E29" t="s">
        <v>57</v>
      </c>
      <c r="J29" s="67">
        <f>J21*J13/1000/1000</f>
        <v>18.904155699082835</v>
      </c>
      <c r="K29" s="67">
        <f t="shared" ref="K29:AC29" si="9">K21*K13/1000/1000</f>
        <v>18.818806135764426</v>
      </c>
      <c r="L29" s="67">
        <f t="shared" si="9"/>
        <v>18.587853734411972</v>
      </c>
      <c r="M29" s="67">
        <f t="shared" si="9"/>
        <v>18.337110617521361</v>
      </c>
      <c r="N29" s="67">
        <f t="shared" si="9"/>
        <v>17.692551272368053</v>
      </c>
      <c r="O29" s="67">
        <f t="shared" si="9"/>
        <v>16.78805333399054</v>
      </c>
      <c r="P29" s="67">
        <f t="shared" si="9"/>
        <v>16.982547359254294</v>
      </c>
      <c r="Q29" s="67">
        <f t="shared" si="9"/>
        <v>17.184877263054872</v>
      </c>
      <c r="R29" s="67">
        <f t="shared" si="9"/>
        <v>17.389203541659491</v>
      </c>
      <c r="S29" s="67">
        <f t="shared" si="9"/>
        <v>22.416913706130927</v>
      </c>
      <c r="T29" s="67">
        <f t="shared" si="9"/>
        <v>22.573089044799097</v>
      </c>
      <c r="U29" s="67">
        <f t="shared" si="9"/>
        <v>22.7409796018671</v>
      </c>
      <c r="V29" s="67">
        <f t="shared" si="9"/>
        <v>22.920580207335643</v>
      </c>
      <c r="W29" s="67">
        <f t="shared" si="9"/>
        <v>23.107992681737166</v>
      </c>
      <c r="X29" s="67">
        <f t="shared" si="9"/>
        <v>23.30711520453923</v>
      </c>
      <c r="Y29" s="67">
        <f t="shared" si="9"/>
        <v>23.517952945741122</v>
      </c>
      <c r="Z29" s="67">
        <f t="shared" si="9"/>
        <v>23.744404084810395</v>
      </c>
      <c r="AA29" s="67">
        <f t="shared" si="9"/>
        <v>23.982570442279499</v>
      </c>
      <c r="AB29" s="67">
        <f t="shared" si="9"/>
        <v>24.236355367615285</v>
      </c>
      <c r="AC29" s="67">
        <f t="shared" si="9"/>
        <v>24.505758860817743</v>
      </c>
    </row>
    <row r="30" spans="1:29" x14ac:dyDescent="0.25">
      <c r="B30" t="s">
        <v>84</v>
      </c>
      <c r="E30" t="s">
        <v>57</v>
      </c>
      <c r="J30" s="67">
        <f>J27*J13/1000/1000</f>
        <v>1.7647058823529413</v>
      </c>
      <c r="K30" s="67">
        <f t="shared" ref="K30:AC30" si="10">K27*K13/1000/1000</f>
        <v>1.7647058823529413</v>
      </c>
      <c r="L30" s="67">
        <f t="shared" si="10"/>
        <v>1.7647058823529413</v>
      </c>
      <c r="M30" s="67">
        <f t="shared" si="10"/>
        <v>1.7647058823529413</v>
      </c>
      <c r="N30" s="67">
        <f t="shared" si="10"/>
        <v>1.7647058823529413</v>
      </c>
      <c r="O30" s="67">
        <f t="shared" si="10"/>
        <v>1.7647058823529413</v>
      </c>
      <c r="P30" s="67">
        <f t="shared" si="10"/>
        <v>1.7647058823529413</v>
      </c>
      <c r="Q30" s="67">
        <f t="shared" si="10"/>
        <v>1.7647058823529413</v>
      </c>
      <c r="R30" s="67">
        <f t="shared" si="10"/>
        <v>1.7647058823529413</v>
      </c>
      <c r="S30" s="67">
        <f t="shared" si="10"/>
        <v>1.7647058823529413</v>
      </c>
      <c r="T30" s="67">
        <f t="shared" si="10"/>
        <v>1.7647058823529413</v>
      </c>
      <c r="U30" s="67">
        <f t="shared" si="10"/>
        <v>1.7647058823529413</v>
      </c>
      <c r="V30" s="67">
        <f t="shared" si="10"/>
        <v>1.7647058823529413</v>
      </c>
      <c r="W30" s="67">
        <f t="shared" si="10"/>
        <v>1.7647058823529413</v>
      </c>
      <c r="X30" s="67">
        <f t="shared" si="10"/>
        <v>1.7647058823529413</v>
      </c>
      <c r="Y30" s="67">
        <f t="shared" si="10"/>
        <v>1.7647058823529413</v>
      </c>
      <c r="Z30" s="67">
        <f t="shared" si="10"/>
        <v>1.7647058823529413</v>
      </c>
      <c r="AA30" s="67">
        <f t="shared" si="10"/>
        <v>1.7647058823529413</v>
      </c>
      <c r="AB30" s="67">
        <f t="shared" si="10"/>
        <v>1.7647058823529413</v>
      </c>
      <c r="AC30" s="67">
        <f t="shared" si="10"/>
        <v>1.7647058823529413</v>
      </c>
    </row>
    <row r="33" spans="1:35" ht="18.75" x14ac:dyDescent="0.3">
      <c r="B33" s="54" t="s">
        <v>3</v>
      </c>
    </row>
    <row r="34" spans="1:35" s="6" customFormat="1" ht="15" customHeight="1" x14ac:dyDescent="0.25">
      <c r="B34" s="29"/>
      <c r="C34" s="30"/>
      <c r="D34" s="30"/>
      <c r="E34" s="30" t="s">
        <v>32</v>
      </c>
      <c r="F34" s="30"/>
      <c r="G34" s="37"/>
      <c r="H34" s="37" t="s">
        <v>73</v>
      </c>
      <c r="I34" s="30">
        <v>0</v>
      </c>
      <c r="J34" s="30">
        <f>I34+1</f>
        <v>1</v>
      </c>
      <c r="K34" s="30">
        <f t="shared" ref="K34:AC34" si="11">J34+1</f>
        <v>2</v>
      </c>
      <c r="L34" s="30">
        <f t="shared" si="11"/>
        <v>3</v>
      </c>
      <c r="M34" s="30">
        <f t="shared" si="11"/>
        <v>4</v>
      </c>
      <c r="N34" s="30">
        <f t="shared" si="11"/>
        <v>5</v>
      </c>
      <c r="O34" s="30">
        <f t="shared" si="11"/>
        <v>6</v>
      </c>
      <c r="P34" s="30">
        <f t="shared" si="11"/>
        <v>7</v>
      </c>
      <c r="Q34" s="30">
        <f t="shared" si="11"/>
        <v>8</v>
      </c>
      <c r="R34" s="30">
        <f t="shared" si="11"/>
        <v>9</v>
      </c>
      <c r="S34" s="30">
        <f t="shared" si="11"/>
        <v>10</v>
      </c>
      <c r="T34" s="30">
        <f t="shared" si="11"/>
        <v>11</v>
      </c>
      <c r="U34" s="30">
        <f t="shared" si="11"/>
        <v>12</v>
      </c>
      <c r="V34" s="30">
        <f t="shared" si="11"/>
        <v>13</v>
      </c>
      <c r="W34" s="30">
        <f t="shared" si="11"/>
        <v>14</v>
      </c>
      <c r="X34" s="30">
        <f t="shared" si="11"/>
        <v>15</v>
      </c>
      <c r="Y34" s="30">
        <f t="shared" si="11"/>
        <v>16</v>
      </c>
      <c r="Z34" s="30">
        <f t="shared" si="11"/>
        <v>17</v>
      </c>
      <c r="AA34" s="30">
        <f t="shared" si="11"/>
        <v>18</v>
      </c>
      <c r="AB34" s="30">
        <f t="shared" si="11"/>
        <v>19</v>
      </c>
      <c r="AC34" s="31">
        <f t="shared" si="11"/>
        <v>20</v>
      </c>
      <c r="AD34"/>
      <c r="AE34"/>
      <c r="AF34"/>
      <c r="AG34"/>
      <c r="AH34"/>
      <c r="AI34"/>
    </row>
    <row r="35" spans="1:35" s="6" customFormat="1" ht="15" customHeight="1" x14ac:dyDescent="0.25">
      <c r="B35" s="32"/>
      <c r="C35" s="33"/>
      <c r="D35" s="33"/>
      <c r="E35" s="45"/>
      <c r="F35" s="33"/>
      <c r="G35" s="33"/>
      <c r="H35" s="33"/>
      <c r="I35" s="33">
        <v>2024</v>
      </c>
      <c r="J35" s="33">
        <f>I35+1</f>
        <v>2025</v>
      </c>
      <c r="K35" s="33">
        <f t="shared" ref="K35:AC35" si="12">J35+1</f>
        <v>2026</v>
      </c>
      <c r="L35" s="33">
        <f t="shared" si="12"/>
        <v>2027</v>
      </c>
      <c r="M35" s="33">
        <f t="shared" si="12"/>
        <v>2028</v>
      </c>
      <c r="N35" s="33">
        <f t="shared" si="12"/>
        <v>2029</v>
      </c>
      <c r="O35" s="33">
        <f t="shared" si="12"/>
        <v>2030</v>
      </c>
      <c r="P35" s="33">
        <f t="shared" si="12"/>
        <v>2031</v>
      </c>
      <c r="Q35" s="33">
        <f t="shared" si="12"/>
        <v>2032</v>
      </c>
      <c r="R35" s="33">
        <f t="shared" si="12"/>
        <v>2033</v>
      </c>
      <c r="S35" s="33">
        <f t="shared" si="12"/>
        <v>2034</v>
      </c>
      <c r="T35" s="33">
        <f t="shared" si="12"/>
        <v>2035</v>
      </c>
      <c r="U35" s="33">
        <f t="shared" si="12"/>
        <v>2036</v>
      </c>
      <c r="V35" s="33">
        <f t="shared" si="12"/>
        <v>2037</v>
      </c>
      <c r="W35" s="33">
        <f t="shared" si="12"/>
        <v>2038</v>
      </c>
      <c r="X35" s="33">
        <f t="shared" si="12"/>
        <v>2039</v>
      </c>
      <c r="Y35" s="33">
        <f t="shared" si="12"/>
        <v>2040</v>
      </c>
      <c r="Z35" s="33">
        <f t="shared" si="12"/>
        <v>2041</v>
      </c>
      <c r="AA35" s="33">
        <f t="shared" si="12"/>
        <v>2042</v>
      </c>
      <c r="AB35" s="33">
        <f t="shared" si="12"/>
        <v>2043</v>
      </c>
      <c r="AC35" s="35">
        <f t="shared" si="12"/>
        <v>2044</v>
      </c>
      <c r="AD35"/>
      <c r="AE35"/>
      <c r="AF35"/>
      <c r="AG35"/>
      <c r="AH35"/>
      <c r="AI35"/>
    </row>
    <row r="36" spans="1:35" ht="18.75" x14ac:dyDescent="0.3">
      <c r="B36" s="54"/>
    </row>
    <row r="37" spans="1:35" x14ac:dyDescent="0.25">
      <c r="B37" t="s">
        <v>97</v>
      </c>
      <c r="E37" s="6" t="s">
        <v>42</v>
      </c>
      <c r="I37" s="66"/>
      <c r="J37" s="66">
        <f>SUMPRODUCT(J16:J19,J38:J41)</f>
        <v>50.83864105642256</v>
      </c>
      <c r="K37" s="66">
        <f t="shared" ref="K37:AC37" si="13">SUMPRODUCT(K16:K19,K38:K41)</f>
        <v>49.012052821128442</v>
      </c>
      <c r="L37" s="66">
        <f t="shared" si="13"/>
        <v>47.823582232893145</v>
      </c>
      <c r="M37" s="66">
        <f t="shared" si="13"/>
        <v>46.320288115246086</v>
      </c>
      <c r="N37" s="66">
        <f t="shared" si="13"/>
        <v>44.276405762304911</v>
      </c>
      <c r="O37" s="66">
        <f t="shared" si="13"/>
        <v>43.944993997599028</v>
      </c>
      <c r="P37" s="66">
        <f t="shared" si="13"/>
        <v>43.944993997599028</v>
      </c>
      <c r="Q37" s="66">
        <f t="shared" si="13"/>
        <v>43.944993997599028</v>
      </c>
      <c r="R37" s="66">
        <f t="shared" si="13"/>
        <v>43.944993997599028</v>
      </c>
      <c r="S37" s="66">
        <f t="shared" si="13"/>
        <v>43.944993997599028</v>
      </c>
      <c r="T37" s="66">
        <f t="shared" si="13"/>
        <v>43.944993997599028</v>
      </c>
      <c r="U37" s="66">
        <f t="shared" si="13"/>
        <v>43.944993997599028</v>
      </c>
      <c r="V37" s="66">
        <f t="shared" si="13"/>
        <v>43.944993997599028</v>
      </c>
      <c r="W37" s="66">
        <f t="shared" si="13"/>
        <v>43.944993997599028</v>
      </c>
      <c r="X37" s="66">
        <f t="shared" si="13"/>
        <v>43.944993997599028</v>
      </c>
      <c r="Y37" s="66">
        <f t="shared" si="13"/>
        <v>43.944993997599028</v>
      </c>
      <c r="Z37" s="66">
        <f t="shared" si="13"/>
        <v>43.944993997599028</v>
      </c>
      <c r="AA37" s="66">
        <f t="shared" si="13"/>
        <v>43.944993997599028</v>
      </c>
      <c r="AB37" s="66">
        <f t="shared" si="13"/>
        <v>43.944993997599028</v>
      </c>
      <c r="AC37" s="66">
        <f t="shared" si="13"/>
        <v>43.944993997599028</v>
      </c>
    </row>
    <row r="38" spans="1:35" x14ac:dyDescent="0.25">
      <c r="A38" s="10">
        <v>1</v>
      </c>
      <c r="B38" s="13" t="s">
        <v>5</v>
      </c>
      <c r="E38" s="6" t="s">
        <v>42</v>
      </c>
      <c r="I38" s="66">
        <f>Basis!I116</f>
        <v>-12.754552105263157</v>
      </c>
      <c r="J38" s="66">
        <f>Basis!J116</f>
        <v>-11.590102105263158</v>
      </c>
      <c r="K38" s="66">
        <f>Basis!K116</f>
        <v>-8.8730521052631559</v>
      </c>
      <c r="L38" s="66">
        <f>Basis!L116</f>
        <v>-7.1052021052631567</v>
      </c>
      <c r="M38" s="66">
        <f>Basis!M116</f>
        <v>-4.8690521052631563</v>
      </c>
      <c r="N38" s="66">
        <f>Basis!N116</f>
        <v>-1.8287771052631572</v>
      </c>
      <c r="O38" s="66">
        <f>Basis!O116</f>
        <v>-1.3358021052631572</v>
      </c>
      <c r="P38" s="66">
        <f>Basis!P116</f>
        <v>-1.3358021052631572</v>
      </c>
      <c r="Q38" s="66">
        <f>Basis!Q116</f>
        <v>-1.3358021052631572</v>
      </c>
      <c r="R38" s="66">
        <f>Basis!R116</f>
        <v>-1.3358021052631572</v>
      </c>
      <c r="S38" s="66">
        <f>Basis!S116</f>
        <v>-1.3358021052631572</v>
      </c>
      <c r="T38" s="66">
        <f>Basis!T116</f>
        <v>-1.3358021052631572</v>
      </c>
      <c r="U38" s="66">
        <f>Basis!U116</f>
        <v>-1.3358021052631572</v>
      </c>
      <c r="V38" s="66">
        <f>Basis!V116</f>
        <v>-1.3358021052631572</v>
      </c>
      <c r="W38" s="66">
        <f>Basis!W116</f>
        <v>-1.3358021052631572</v>
      </c>
      <c r="X38" s="66">
        <f>Basis!X116</f>
        <v>-1.3358021052631572</v>
      </c>
      <c r="Y38" s="66">
        <f>Basis!Y116</f>
        <v>-1.3358021052631572</v>
      </c>
      <c r="Z38" s="66">
        <f>Basis!Z116</f>
        <v>-1.3358021052631572</v>
      </c>
      <c r="AA38" s="66">
        <f>Basis!AA116</f>
        <v>-1.3358021052631572</v>
      </c>
      <c r="AB38" s="66">
        <f>Basis!AB116</f>
        <v>-1.3358021052631572</v>
      </c>
      <c r="AC38" s="66">
        <f>Basis!AC116</f>
        <v>-1.3358021052631572</v>
      </c>
    </row>
    <row r="39" spans="1:35" x14ac:dyDescent="0.25">
      <c r="A39" s="10">
        <v>2</v>
      </c>
      <c r="B39" s="13" t="s">
        <v>6</v>
      </c>
      <c r="E39" s="6" t="s">
        <v>42</v>
      </c>
      <c r="I39" s="66">
        <f>Basis!I132</f>
        <v>12.002647058823529</v>
      </c>
      <c r="J39" s="66">
        <f>Basis!J132</f>
        <v>11.024117647058825</v>
      </c>
      <c r="K39" s="66">
        <f>Basis!K132</f>
        <v>8.7408823529411777</v>
      </c>
      <c r="L39" s="66">
        <f>Basis!L132</f>
        <v>7.2552941176470593</v>
      </c>
      <c r="M39" s="66">
        <f>Basis!M132</f>
        <v>5.376176470588236</v>
      </c>
      <c r="N39" s="66">
        <f>Basis!N132</f>
        <v>2.8213235294117647</v>
      </c>
      <c r="O39" s="66">
        <f>Basis!O132</f>
        <v>2.4070588235294119</v>
      </c>
      <c r="P39" s="66">
        <f>Basis!P132</f>
        <v>2.4070588235294119</v>
      </c>
      <c r="Q39" s="66">
        <f>Basis!Q132</f>
        <v>2.4070588235294119</v>
      </c>
      <c r="R39" s="66">
        <f>Basis!R132</f>
        <v>2.4070588235294119</v>
      </c>
      <c r="S39" s="66">
        <f>Basis!S132</f>
        <v>2.4070588235294119</v>
      </c>
      <c r="T39" s="66">
        <f>Basis!T132</f>
        <v>2.4070588235294119</v>
      </c>
      <c r="U39" s="66">
        <f>Basis!U132</f>
        <v>2.4070588235294119</v>
      </c>
      <c r="V39" s="66">
        <f>Basis!V132</f>
        <v>2.4070588235294119</v>
      </c>
      <c r="W39" s="66">
        <f>Basis!W132</f>
        <v>2.4070588235294119</v>
      </c>
      <c r="X39" s="66">
        <f>Basis!X132</f>
        <v>2.4070588235294119</v>
      </c>
      <c r="Y39" s="66">
        <f>Basis!Y132</f>
        <v>2.4070588235294119</v>
      </c>
      <c r="Z39" s="66">
        <f>Basis!Z132</f>
        <v>2.4070588235294119</v>
      </c>
      <c r="AA39" s="66">
        <f>Basis!AA132</f>
        <v>2.4070588235294119</v>
      </c>
      <c r="AB39" s="66">
        <f>Basis!AB132</f>
        <v>2.4070588235294119</v>
      </c>
      <c r="AC39" s="66">
        <f>Basis!AC132</f>
        <v>2.4070588235294119</v>
      </c>
    </row>
    <row r="40" spans="1:35" x14ac:dyDescent="0.25">
      <c r="A40" s="10">
        <v>3</v>
      </c>
      <c r="B40" s="13" t="s">
        <v>4</v>
      </c>
      <c r="E40" s="6" t="s">
        <v>42</v>
      </c>
      <c r="I40" s="66">
        <f>Basis!I148</f>
        <v>6.9375299999999998</v>
      </c>
      <c r="J40" s="66">
        <f>Basis!J148</f>
        <v>6.3719400000000004</v>
      </c>
      <c r="K40" s="66">
        <f>Basis!K148</f>
        <v>5.0522300000000007</v>
      </c>
      <c r="L40" s="66">
        <f>Basis!L148</f>
        <v>4.1935599999999997</v>
      </c>
      <c r="M40" s="66">
        <f>Basis!M148</f>
        <v>3.1074299999999999</v>
      </c>
      <c r="N40" s="66">
        <f>Basis!N148</f>
        <v>1.630725</v>
      </c>
      <c r="O40" s="66">
        <f>Basis!O148</f>
        <v>1.3912800000000001</v>
      </c>
      <c r="P40" s="66">
        <f>Basis!P148</f>
        <v>1.3912800000000001</v>
      </c>
      <c r="Q40" s="66">
        <f>Basis!Q148</f>
        <v>1.3912800000000001</v>
      </c>
      <c r="R40" s="66">
        <f>Basis!R148</f>
        <v>1.3912800000000001</v>
      </c>
      <c r="S40" s="66">
        <f>Basis!S148</f>
        <v>1.3912800000000001</v>
      </c>
      <c r="T40" s="66">
        <f>Basis!T148</f>
        <v>1.3912800000000001</v>
      </c>
      <c r="U40" s="66">
        <f>Basis!U148</f>
        <v>1.3912800000000001</v>
      </c>
      <c r="V40" s="66">
        <f>Basis!V148</f>
        <v>1.3912800000000001</v>
      </c>
      <c r="W40" s="66">
        <f>Basis!W148</f>
        <v>1.3912800000000001</v>
      </c>
      <c r="X40" s="66">
        <f>Basis!X148</f>
        <v>1.3912800000000001</v>
      </c>
      <c r="Y40" s="66">
        <f>Basis!Y148</f>
        <v>1.3912800000000001</v>
      </c>
      <c r="Z40" s="66">
        <f>Basis!Z148</f>
        <v>1.3912800000000001</v>
      </c>
      <c r="AA40" s="66">
        <f>Basis!AA148</f>
        <v>1.3912800000000001</v>
      </c>
      <c r="AB40" s="66">
        <f>Basis!AB148</f>
        <v>1.3912800000000001</v>
      </c>
      <c r="AC40" s="66">
        <f>Basis!AC148</f>
        <v>1.3912800000000001</v>
      </c>
    </row>
    <row r="41" spans="1:35" x14ac:dyDescent="0.25">
      <c r="A41" s="10">
        <v>4</v>
      </c>
      <c r="B41" s="13" t="s">
        <v>7</v>
      </c>
      <c r="E41" s="6" t="s">
        <v>42</v>
      </c>
      <c r="I41" s="66">
        <f>Basis!I164</f>
        <v>210.09673469387755</v>
      </c>
      <c r="J41" s="66">
        <f>Basis!J164</f>
        <v>210.09673469387755</v>
      </c>
      <c r="K41" s="66">
        <f>Basis!K164</f>
        <v>210.09673469387755</v>
      </c>
      <c r="L41" s="66">
        <f>Basis!L164</f>
        <v>210.09673469387755</v>
      </c>
      <c r="M41" s="66">
        <f>Basis!M164</f>
        <v>210.09673469387755</v>
      </c>
      <c r="N41" s="66">
        <f>Basis!N164</f>
        <v>210.09673469387755</v>
      </c>
      <c r="O41" s="66">
        <f>Basis!O164</f>
        <v>210.09673469387755</v>
      </c>
      <c r="P41" s="66">
        <f>Basis!P164</f>
        <v>210.09673469387755</v>
      </c>
      <c r="Q41" s="66">
        <f>Basis!Q164</f>
        <v>210.09673469387755</v>
      </c>
      <c r="R41" s="66">
        <f>Basis!R164</f>
        <v>210.09673469387755</v>
      </c>
      <c r="S41" s="66">
        <f>Basis!S164</f>
        <v>210.09673469387755</v>
      </c>
      <c r="T41" s="66">
        <f>Basis!T164</f>
        <v>210.09673469387755</v>
      </c>
      <c r="U41" s="66">
        <f>Basis!U164</f>
        <v>210.09673469387755</v>
      </c>
      <c r="V41" s="66">
        <f>Basis!V164</f>
        <v>210.09673469387755</v>
      </c>
      <c r="W41" s="66">
        <f>Basis!W164</f>
        <v>210.09673469387755</v>
      </c>
      <c r="X41" s="66">
        <f>Basis!X164</f>
        <v>210.09673469387755</v>
      </c>
      <c r="Y41" s="66">
        <f>Basis!Y164</f>
        <v>210.09673469387755</v>
      </c>
      <c r="Z41" s="66">
        <f>Basis!Z164</f>
        <v>210.09673469387755</v>
      </c>
      <c r="AA41" s="66">
        <f>Basis!AA164</f>
        <v>210.09673469387755</v>
      </c>
      <c r="AB41" s="66">
        <f>Basis!AB164</f>
        <v>210.09673469387755</v>
      </c>
      <c r="AC41" s="66">
        <f>Basis!AC164</f>
        <v>210.09673469387755</v>
      </c>
    </row>
    <row r="42" spans="1:35" x14ac:dyDescent="0.25">
      <c r="A42" s="10"/>
      <c r="B42" s="13"/>
    </row>
    <row r="43" spans="1:35" x14ac:dyDescent="0.25">
      <c r="A43" s="10"/>
      <c r="B43" t="s">
        <v>3</v>
      </c>
      <c r="E43" t="s">
        <v>98</v>
      </c>
      <c r="H43" s="66">
        <f>SUM(I43:AC43)</f>
        <v>10558.186822964475</v>
      </c>
      <c r="J43" s="66">
        <f>J37*J13/1000</f>
        <v>598.10165948732435</v>
      </c>
      <c r="K43" s="66">
        <f t="shared" ref="K43:AC43" si="14">K37*K13/1000</f>
        <v>576.61238613092291</v>
      </c>
      <c r="L43" s="66">
        <f t="shared" si="14"/>
        <v>562.63037921050761</v>
      </c>
      <c r="M43" s="66">
        <f t="shared" si="14"/>
        <v>544.94456606171877</v>
      </c>
      <c r="N43" s="66">
        <f t="shared" si="14"/>
        <v>520.89889132123426</v>
      </c>
      <c r="O43" s="66">
        <f t="shared" si="14"/>
        <v>516.99992938351795</v>
      </c>
      <c r="P43" s="66">
        <f t="shared" si="14"/>
        <v>516.99992938351795</v>
      </c>
      <c r="Q43" s="66">
        <f t="shared" si="14"/>
        <v>516.99992938351795</v>
      </c>
      <c r="R43" s="66">
        <f t="shared" si="14"/>
        <v>516.99992938351795</v>
      </c>
      <c r="S43" s="66">
        <f t="shared" si="14"/>
        <v>516.99992938351795</v>
      </c>
      <c r="T43" s="66">
        <f t="shared" si="14"/>
        <v>516.99992938351795</v>
      </c>
      <c r="U43" s="66">
        <f t="shared" si="14"/>
        <v>516.99992938351795</v>
      </c>
      <c r="V43" s="66">
        <f t="shared" si="14"/>
        <v>516.99992938351795</v>
      </c>
      <c r="W43" s="66">
        <f t="shared" si="14"/>
        <v>516.99992938351795</v>
      </c>
      <c r="X43" s="66">
        <f t="shared" si="14"/>
        <v>516.99992938351795</v>
      </c>
      <c r="Y43" s="66">
        <f t="shared" si="14"/>
        <v>516.99992938351795</v>
      </c>
      <c r="Z43" s="66">
        <f t="shared" si="14"/>
        <v>516.99992938351795</v>
      </c>
      <c r="AA43" s="66">
        <f t="shared" si="14"/>
        <v>516.99992938351795</v>
      </c>
      <c r="AB43" s="66">
        <f t="shared" si="14"/>
        <v>516.99992938351795</v>
      </c>
      <c r="AC43" s="66">
        <f t="shared" si="14"/>
        <v>516.99992938351795</v>
      </c>
    </row>
    <row r="44" spans="1:35" x14ac:dyDescent="0.25">
      <c r="A44" s="10"/>
      <c r="B44" s="13"/>
    </row>
    <row r="46" spans="1:35" ht="18.75" x14ac:dyDescent="0.3">
      <c r="B46" s="54" t="s">
        <v>50</v>
      </c>
      <c r="D46" t="s">
        <v>122</v>
      </c>
    </row>
    <row r="47" spans="1:35" ht="18.75" x14ac:dyDescent="0.3">
      <c r="B47" s="54"/>
    </row>
    <row r="48" spans="1:35" x14ac:dyDescent="0.25">
      <c r="B48" s="2" t="s">
        <v>89</v>
      </c>
      <c r="C48" s="2"/>
      <c r="D48" s="2"/>
    </row>
    <row r="49" spans="2:35" x14ac:dyDescent="0.25">
      <c r="B49" s="55" t="s">
        <v>51</v>
      </c>
      <c r="E49" s="3" t="s">
        <v>52</v>
      </c>
      <c r="F49" s="91">
        <f>Basis!D10</f>
        <v>20</v>
      </c>
      <c r="H49" s="56"/>
    </row>
    <row r="50" spans="2:35" x14ac:dyDescent="0.25">
      <c r="B50" s="55" t="s">
        <v>53</v>
      </c>
      <c r="C50" s="3"/>
      <c r="D50" s="3"/>
      <c r="E50" s="3"/>
      <c r="F50" s="92">
        <f>Basis!D11</f>
        <v>0.14480000000000001</v>
      </c>
      <c r="H50" s="57"/>
      <c r="J50" s="57"/>
    </row>
    <row r="51" spans="2:35" x14ac:dyDescent="0.25">
      <c r="B51" s="55" t="s">
        <v>54</v>
      </c>
      <c r="C51" s="3"/>
      <c r="D51" s="3"/>
      <c r="E51" s="3"/>
      <c r="F51" s="93">
        <f>Basis!D12</f>
        <v>0.08</v>
      </c>
      <c r="H51" s="58"/>
    </row>
    <row r="52" spans="2:35" x14ac:dyDescent="0.25">
      <c r="B52" s="55" t="s">
        <v>55</v>
      </c>
      <c r="C52" s="3"/>
      <c r="D52" s="3"/>
      <c r="E52" s="3"/>
      <c r="F52" s="92">
        <f>(F50-F51)/(1+F51)</f>
        <v>6.0000000000000005E-2</v>
      </c>
      <c r="H52" s="59"/>
    </row>
    <row r="53" spans="2:35" x14ac:dyDescent="0.25">
      <c r="B53" s="3"/>
      <c r="C53" s="3"/>
      <c r="D53" s="3"/>
      <c r="E53" s="3"/>
      <c r="F53" s="59"/>
      <c r="H53" s="59"/>
    </row>
    <row r="54" spans="2:35" x14ac:dyDescent="0.25">
      <c r="B54" s="2" t="s">
        <v>90</v>
      </c>
      <c r="C54" s="3"/>
      <c r="D54" s="3"/>
      <c r="E54" s="3"/>
      <c r="F54" s="59"/>
      <c r="H54" s="59"/>
    </row>
    <row r="55" spans="2:35" x14ac:dyDescent="0.25">
      <c r="B55" s="55" t="s">
        <v>56</v>
      </c>
      <c r="C55" s="3"/>
      <c r="D55" s="3"/>
      <c r="E55" s="3" t="s">
        <v>57</v>
      </c>
      <c r="F55" s="68">
        <v>250</v>
      </c>
      <c r="H55" s="60"/>
    </row>
    <row r="56" spans="2:35" x14ac:dyDescent="0.25">
      <c r="B56" s="55" t="s">
        <v>58</v>
      </c>
      <c r="C56" s="3"/>
      <c r="D56" s="3"/>
      <c r="E56" s="3" t="s">
        <v>52</v>
      </c>
      <c r="F56" s="56">
        <v>40</v>
      </c>
      <c r="H56" s="56"/>
    </row>
    <row r="57" spans="2:35" x14ac:dyDescent="0.25">
      <c r="B57" s="55" t="s">
        <v>59</v>
      </c>
      <c r="C57" s="3"/>
      <c r="D57" s="3"/>
      <c r="E57" s="3" t="s">
        <v>57</v>
      </c>
      <c r="F57" s="68">
        <v>50</v>
      </c>
      <c r="H57" s="60"/>
    </row>
    <row r="58" spans="2:35" x14ac:dyDescent="0.25">
      <c r="B58" s="55" t="s">
        <v>60</v>
      </c>
      <c r="C58" s="3"/>
      <c r="D58" s="3"/>
      <c r="E58" s="3" t="s">
        <v>52</v>
      </c>
      <c r="F58" s="56">
        <v>15</v>
      </c>
      <c r="H58" s="56"/>
    </row>
    <row r="59" spans="2:35" x14ac:dyDescent="0.25">
      <c r="B59" s="3"/>
      <c r="C59" s="3"/>
      <c r="D59" s="3"/>
      <c r="E59" s="3"/>
      <c r="F59" s="3"/>
      <c r="G59" s="61"/>
      <c r="H59" s="61"/>
    </row>
    <row r="61" spans="2:35" s="6" customFormat="1" ht="15" customHeight="1" x14ac:dyDescent="0.25">
      <c r="B61" s="29"/>
      <c r="C61" s="30"/>
      <c r="D61" s="30"/>
      <c r="E61" s="30" t="s">
        <v>32</v>
      </c>
      <c r="F61" s="30"/>
      <c r="G61" s="37" t="s">
        <v>49</v>
      </c>
      <c r="H61" s="37"/>
      <c r="I61" s="30">
        <v>0</v>
      </c>
      <c r="J61" s="30">
        <f>I61+1</f>
        <v>1</v>
      </c>
      <c r="K61" s="30">
        <f t="shared" ref="K61:AC62" si="15">J61+1</f>
        <v>2</v>
      </c>
      <c r="L61" s="30">
        <f t="shared" si="15"/>
        <v>3</v>
      </c>
      <c r="M61" s="30">
        <f t="shared" si="15"/>
        <v>4</v>
      </c>
      <c r="N61" s="30">
        <f t="shared" si="15"/>
        <v>5</v>
      </c>
      <c r="O61" s="30">
        <f t="shared" si="15"/>
        <v>6</v>
      </c>
      <c r="P61" s="30">
        <f t="shared" si="15"/>
        <v>7</v>
      </c>
      <c r="Q61" s="30">
        <f t="shared" si="15"/>
        <v>8</v>
      </c>
      <c r="R61" s="30">
        <f t="shared" si="15"/>
        <v>9</v>
      </c>
      <c r="S61" s="30">
        <f t="shared" si="15"/>
        <v>10</v>
      </c>
      <c r="T61" s="30">
        <f t="shared" si="15"/>
        <v>11</v>
      </c>
      <c r="U61" s="30">
        <f t="shared" si="15"/>
        <v>12</v>
      </c>
      <c r="V61" s="30">
        <f t="shared" si="15"/>
        <v>13</v>
      </c>
      <c r="W61" s="30">
        <f t="shared" si="15"/>
        <v>14</v>
      </c>
      <c r="X61" s="30">
        <f t="shared" si="15"/>
        <v>15</v>
      </c>
      <c r="Y61" s="30">
        <f t="shared" si="15"/>
        <v>16</v>
      </c>
      <c r="Z61" s="30">
        <f t="shared" si="15"/>
        <v>17</v>
      </c>
      <c r="AA61" s="30">
        <f t="shared" si="15"/>
        <v>18</v>
      </c>
      <c r="AB61" s="30">
        <f t="shared" si="15"/>
        <v>19</v>
      </c>
      <c r="AC61" s="31">
        <f t="shared" si="15"/>
        <v>20</v>
      </c>
      <c r="AD61"/>
      <c r="AE61"/>
      <c r="AF61"/>
      <c r="AG61"/>
      <c r="AH61"/>
      <c r="AI61"/>
    </row>
    <row r="62" spans="2:35" s="6" customFormat="1" ht="15" customHeight="1" x14ac:dyDescent="0.25">
      <c r="B62" s="32"/>
      <c r="C62" s="33"/>
      <c r="D62" s="33"/>
      <c r="E62" s="45"/>
      <c r="F62" s="33"/>
      <c r="G62" s="33"/>
      <c r="H62" s="33"/>
      <c r="I62" s="33">
        <v>2024</v>
      </c>
      <c r="J62" s="33">
        <f>I62+1</f>
        <v>2025</v>
      </c>
      <c r="K62" s="33">
        <f t="shared" si="15"/>
        <v>2026</v>
      </c>
      <c r="L62" s="33">
        <f t="shared" si="15"/>
        <v>2027</v>
      </c>
      <c r="M62" s="33">
        <f t="shared" si="15"/>
        <v>2028</v>
      </c>
      <c r="N62" s="33">
        <f t="shared" si="15"/>
        <v>2029</v>
      </c>
      <c r="O62" s="33">
        <f t="shared" si="15"/>
        <v>2030</v>
      </c>
      <c r="P62" s="33">
        <f t="shared" si="15"/>
        <v>2031</v>
      </c>
      <c r="Q62" s="33">
        <f t="shared" si="15"/>
        <v>2032</v>
      </c>
      <c r="R62" s="33">
        <f t="shared" si="15"/>
        <v>2033</v>
      </c>
      <c r="S62" s="33">
        <f t="shared" si="15"/>
        <v>2034</v>
      </c>
      <c r="T62" s="33">
        <f t="shared" si="15"/>
        <v>2035</v>
      </c>
      <c r="U62" s="33">
        <f t="shared" si="15"/>
        <v>2036</v>
      </c>
      <c r="V62" s="33">
        <f t="shared" si="15"/>
        <v>2037</v>
      </c>
      <c r="W62" s="33">
        <f t="shared" si="15"/>
        <v>2038</v>
      </c>
      <c r="X62" s="33">
        <f t="shared" si="15"/>
        <v>2039</v>
      </c>
      <c r="Y62" s="33">
        <f t="shared" si="15"/>
        <v>2040</v>
      </c>
      <c r="Z62" s="33">
        <f t="shared" si="15"/>
        <v>2041</v>
      </c>
      <c r="AA62" s="33">
        <f t="shared" si="15"/>
        <v>2042</v>
      </c>
      <c r="AB62" s="33">
        <f t="shared" si="15"/>
        <v>2043</v>
      </c>
      <c r="AC62" s="35">
        <f t="shared" si="15"/>
        <v>2044</v>
      </c>
      <c r="AD62"/>
      <c r="AE62"/>
      <c r="AF62"/>
      <c r="AG62"/>
      <c r="AH62"/>
      <c r="AI62"/>
    </row>
    <row r="64" spans="2:35" ht="15.75" x14ac:dyDescent="0.25">
      <c r="B64" s="63" t="s">
        <v>61</v>
      </c>
      <c r="C64" s="63"/>
      <c r="D64" s="63"/>
    </row>
    <row r="66" spans="2:29" x14ac:dyDescent="0.25">
      <c r="B66" s="2" t="s">
        <v>62</v>
      </c>
      <c r="C66" s="2"/>
      <c r="D66" s="2"/>
    </row>
    <row r="67" spans="2:29" x14ac:dyDescent="0.25">
      <c r="B67" s="55" t="s">
        <v>63</v>
      </c>
      <c r="C67" s="55"/>
      <c r="D67" s="55"/>
      <c r="E67" t="s">
        <v>57</v>
      </c>
      <c r="G67" s="66"/>
      <c r="H67" s="66"/>
      <c r="I67" s="66">
        <f>IFERROR(IF(OR(I$61=0, I$61=$F$56),$F$55,H67-$F$55/$F$56),0)</f>
        <v>250</v>
      </c>
      <c r="J67" s="66">
        <f t="shared" ref="J67:AC67" si="16">IFERROR(IF(OR(J$61=0, J$61=$F$56),$F$55,I67-$F$55/$F$56),0)</f>
        <v>243.75</v>
      </c>
      <c r="K67" s="66">
        <f t="shared" si="16"/>
        <v>237.5</v>
      </c>
      <c r="L67" s="66">
        <f t="shared" si="16"/>
        <v>231.25</v>
      </c>
      <c r="M67" s="66">
        <f t="shared" si="16"/>
        <v>225</v>
      </c>
      <c r="N67" s="66">
        <f t="shared" si="16"/>
        <v>218.75</v>
      </c>
      <c r="O67" s="66">
        <f t="shared" si="16"/>
        <v>212.5</v>
      </c>
      <c r="P67" s="66">
        <f t="shared" si="16"/>
        <v>206.25</v>
      </c>
      <c r="Q67" s="66">
        <f t="shared" si="16"/>
        <v>200</v>
      </c>
      <c r="R67" s="66">
        <f t="shared" si="16"/>
        <v>193.75</v>
      </c>
      <c r="S67" s="66">
        <f t="shared" si="16"/>
        <v>187.5</v>
      </c>
      <c r="T67" s="66">
        <f t="shared" si="16"/>
        <v>181.25</v>
      </c>
      <c r="U67" s="66">
        <f t="shared" si="16"/>
        <v>175</v>
      </c>
      <c r="V67" s="66">
        <f t="shared" si="16"/>
        <v>168.75</v>
      </c>
      <c r="W67" s="66">
        <f t="shared" si="16"/>
        <v>162.5</v>
      </c>
      <c r="X67" s="66">
        <f t="shared" si="16"/>
        <v>156.25</v>
      </c>
      <c r="Y67" s="66">
        <f t="shared" si="16"/>
        <v>150</v>
      </c>
      <c r="Z67" s="66">
        <f t="shared" si="16"/>
        <v>143.75</v>
      </c>
      <c r="AA67" s="66">
        <f t="shared" si="16"/>
        <v>137.5</v>
      </c>
      <c r="AB67" s="66">
        <f t="shared" si="16"/>
        <v>131.25</v>
      </c>
      <c r="AC67" s="66">
        <f t="shared" si="16"/>
        <v>125</v>
      </c>
    </row>
    <row r="68" spans="2:29" x14ac:dyDescent="0.25">
      <c r="B68" s="55" t="s">
        <v>64</v>
      </c>
      <c r="C68" s="55"/>
      <c r="D68" s="55"/>
      <c r="E68" t="s">
        <v>57</v>
      </c>
      <c r="G68" s="66"/>
      <c r="H68" s="66"/>
      <c r="I68" s="66">
        <f>IFERROR(IF(OR(I$61=0, I$61=$F$58),$F$57,H68-$F$57/$F$58),0)</f>
        <v>50</v>
      </c>
      <c r="J68" s="66">
        <f>IFERROR(IF(OR(J$61=0, J$61=$F$58),$F$57,I68-$F$57/$F$58),0)</f>
        <v>46.666666666666664</v>
      </c>
      <c r="K68" s="66">
        <f>IFERROR(IF(OR(K$61=0, K$61=$F$58),$F$57,J68-$F$57/$F$58),0)</f>
        <v>43.333333333333329</v>
      </c>
      <c r="L68" s="66">
        <f t="shared" ref="L68:AC68" si="17">IFERROR(IF(OR(L$61=0, L$61=$F$58),$F$57,K68-$F$57/$F$58),0)</f>
        <v>39.999999999999993</v>
      </c>
      <c r="M68" s="66">
        <f t="shared" si="17"/>
        <v>36.666666666666657</v>
      </c>
      <c r="N68" s="66">
        <f t="shared" si="17"/>
        <v>33.333333333333321</v>
      </c>
      <c r="O68" s="66">
        <f t="shared" si="17"/>
        <v>29.999999999999989</v>
      </c>
      <c r="P68" s="66">
        <f t="shared" si="17"/>
        <v>26.666666666666657</v>
      </c>
      <c r="Q68" s="66">
        <f t="shared" si="17"/>
        <v>23.333333333333325</v>
      </c>
      <c r="R68" s="66">
        <f t="shared" si="17"/>
        <v>19.999999999999993</v>
      </c>
      <c r="S68" s="66">
        <f t="shared" si="17"/>
        <v>16.666666666666661</v>
      </c>
      <c r="T68" s="66">
        <f t="shared" si="17"/>
        <v>13.333333333333327</v>
      </c>
      <c r="U68" s="66">
        <f t="shared" si="17"/>
        <v>9.9999999999999929</v>
      </c>
      <c r="V68" s="66">
        <f t="shared" si="17"/>
        <v>6.666666666666659</v>
      </c>
      <c r="W68" s="66">
        <f t="shared" si="17"/>
        <v>3.3333333333333255</v>
      </c>
      <c r="X68" s="66">
        <f t="shared" si="17"/>
        <v>50</v>
      </c>
      <c r="Y68" s="66">
        <f t="shared" si="17"/>
        <v>46.666666666666664</v>
      </c>
      <c r="Z68" s="66">
        <f t="shared" si="17"/>
        <v>43.333333333333329</v>
      </c>
      <c r="AA68" s="66">
        <f t="shared" si="17"/>
        <v>39.999999999999993</v>
      </c>
      <c r="AB68" s="66">
        <f t="shared" si="17"/>
        <v>36.666666666666657</v>
      </c>
      <c r="AC68" s="66">
        <f t="shared" si="17"/>
        <v>33.333333333333321</v>
      </c>
    </row>
    <row r="69" spans="2:29" x14ac:dyDescent="0.25">
      <c r="G69" s="66"/>
      <c r="H69" s="66"/>
      <c r="I69" s="66"/>
      <c r="J69" s="66"/>
      <c r="K69" s="66"/>
      <c r="L69" s="66"/>
      <c r="M69" s="66"/>
      <c r="N69" s="66"/>
      <c r="O69" s="66"/>
      <c r="P69" s="66"/>
      <c r="Q69" s="66"/>
      <c r="R69" s="66"/>
      <c r="S69" s="66"/>
      <c r="T69" s="66"/>
      <c r="U69" s="66"/>
      <c r="V69" s="66"/>
      <c r="W69" s="66"/>
      <c r="X69" s="66"/>
      <c r="Y69" s="66"/>
      <c r="Z69" s="66"/>
      <c r="AA69" s="66"/>
      <c r="AB69" s="66"/>
      <c r="AC69" s="66"/>
    </row>
    <row r="70" spans="2:29" x14ac:dyDescent="0.25">
      <c r="B70" s="2" t="s">
        <v>65</v>
      </c>
      <c r="C70" s="2"/>
      <c r="D70" s="2"/>
      <c r="G70" s="66"/>
      <c r="H70" s="66"/>
      <c r="I70" s="66"/>
      <c r="J70" s="66"/>
      <c r="K70" s="66"/>
      <c r="L70" s="66"/>
      <c r="M70" s="66"/>
      <c r="N70" s="66"/>
      <c r="O70" s="66"/>
      <c r="P70" s="66"/>
      <c r="Q70" s="66"/>
      <c r="R70" s="66"/>
      <c r="S70" s="66"/>
      <c r="T70" s="66"/>
      <c r="U70" s="66"/>
      <c r="V70" s="66"/>
      <c r="W70" s="66"/>
      <c r="X70" s="66"/>
      <c r="Y70" s="66"/>
      <c r="Z70" s="66"/>
      <c r="AA70" s="66"/>
      <c r="AB70" s="66"/>
      <c r="AC70" s="66"/>
    </row>
    <row r="71" spans="2:29" x14ac:dyDescent="0.25">
      <c r="B71" s="64" t="str">
        <f>$B$55</f>
        <v>Investment in asset 1</v>
      </c>
      <c r="C71" s="64"/>
      <c r="D71" s="64"/>
      <c r="E71" t="s">
        <v>57</v>
      </c>
      <c r="G71" s="69">
        <f>I71+NPV($F$52,J71:AC71)</f>
        <v>211.02440913923948</v>
      </c>
      <c r="H71" s="69"/>
      <c r="I71" s="66">
        <f>I67*((I67&gt;G67)-(I$61=$F$49))</f>
        <v>250</v>
      </c>
      <c r="J71" s="66">
        <f t="shared" ref="J71:AC71" si="18">J67*((J67&gt;I67)-(J$61=$F$49))</f>
        <v>0</v>
      </c>
      <c r="K71" s="66">
        <f t="shared" si="18"/>
        <v>0</v>
      </c>
      <c r="L71" s="66">
        <f t="shared" si="18"/>
        <v>0</v>
      </c>
      <c r="M71" s="66">
        <f t="shared" si="18"/>
        <v>0</v>
      </c>
      <c r="N71" s="66">
        <f t="shared" si="18"/>
        <v>0</v>
      </c>
      <c r="O71" s="66">
        <f t="shared" si="18"/>
        <v>0</v>
      </c>
      <c r="P71" s="66">
        <f t="shared" si="18"/>
        <v>0</v>
      </c>
      <c r="Q71" s="66">
        <f t="shared" si="18"/>
        <v>0</v>
      </c>
      <c r="R71" s="66">
        <f t="shared" si="18"/>
        <v>0</v>
      </c>
      <c r="S71" s="66">
        <f t="shared" si="18"/>
        <v>0</v>
      </c>
      <c r="T71" s="66">
        <f t="shared" si="18"/>
        <v>0</v>
      </c>
      <c r="U71" s="66">
        <f t="shared" si="18"/>
        <v>0</v>
      </c>
      <c r="V71" s="66">
        <f t="shared" si="18"/>
        <v>0</v>
      </c>
      <c r="W71" s="66">
        <f t="shared" si="18"/>
        <v>0</v>
      </c>
      <c r="X71" s="66">
        <f t="shared" si="18"/>
        <v>0</v>
      </c>
      <c r="Y71" s="66">
        <f t="shared" si="18"/>
        <v>0</v>
      </c>
      <c r="Z71" s="66">
        <f t="shared" si="18"/>
        <v>0</v>
      </c>
      <c r="AA71" s="66">
        <f t="shared" si="18"/>
        <v>0</v>
      </c>
      <c r="AB71" s="66">
        <f t="shared" si="18"/>
        <v>0</v>
      </c>
      <c r="AC71" s="66">
        <f t="shared" si="18"/>
        <v>-125</v>
      </c>
    </row>
    <row r="72" spans="2:29" x14ac:dyDescent="0.25">
      <c r="B72" s="64" t="str">
        <f>$B$57</f>
        <v xml:space="preserve">Investment in asset 2 </v>
      </c>
      <c r="C72" s="64"/>
      <c r="D72" s="64"/>
      <c r="E72" t="s">
        <v>57</v>
      </c>
      <c r="G72" s="69">
        <f>I72+NPV($F$52,J72:AC72)</f>
        <v>60.469762140574218</v>
      </c>
      <c r="H72" s="69"/>
      <c r="I72" s="66">
        <f>I68*((I68&gt;G68)-(I$61=$F$49))</f>
        <v>50</v>
      </c>
      <c r="J72" s="66">
        <f t="shared" ref="J72:AC72" si="19">J68*((J68&gt;I68)-(J$61=$F$49))</f>
        <v>0</v>
      </c>
      <c r="K72" s="66">
        <f t="shared" si="19"/>
        <v>0</v>
      </c>
      <c r="L72" s="66">
        <f t="shared" si="19"/>
        <v>0</v>
      </c>
      <c r="M72" s="66">
        <f t="shared" si="19"/>
        <v>0</v>
      </c>
      <c r="N72" s="66">
        <f t="shared" si="19"/>
        <v>0</v>
      </c>
      <c r="O72" s="66">
        <f t="shared" si="19"/>
        <v>0</v>
      </c>
      <c r="P72" s="66">
        <f t="shared" si="19"/>
        <v>0</v>
      </c>
      <c r="Q72" s="66">
        <f t="shared" si="19"/>
        <v>0</v>
      </c>
      <c r="R72" s="66">
        <f t="shared" si="19"/>
        <v>0</v>
      </c>
      <c r="S72" s="66">
        <f t="shared" si="19"/>
        <v>0</v>
      </c>
      <c r="T72" s="66">
        <f t="shared" si="19"/>
        <v>0</v>
      </c>
      <c r="U72" s="66">
        <f t="shared" si="19"/>
        <v>0</v>
      </c>
      <c r="V72" s="66">
        <f t="shared" si="19"/>
        <v>0</v>
      </c>
      <c r="W72" s="66">
        <f t="shared" si="19"/>
        <v>0</v>
      </c>
      <c r="X72" s="66">
        <f t="shared" si="19"/>
        <v>50</v>
      </c>
      <c r="Y72" s="66">
        <f t="shared" si="19"/>
        <v>0</v>
      </c>
      <c r="Z72" s="66">
        <f t="shared" si="19"/>
        <v>0</v>
      </c>
      <c r="AA72" s="66">
        <f t="shared" si="19"/>
        <v>0</v>
      </c>
      <c r="AB72" s="66">
        <f t="shared" si="19"/>
        <v>0</v>
      </c>
      <c r="AC72" s="66">
        <f t="shared" si="19"/>
        <v>-33.333333333333321</v>
      </c>
    </row>
    <row r="73" spans="2:29" x14ac:dyDescent="0.25">
      <c r="B73" s="64" t="s">
        <v>81</v>
      </c>
      <c r="C73" s="64"/>
      <c r="D73" s="64"/>
      <c r="E73" t="s">
        <v>57</v>
      </c>
      <c r="G73" s="69">
        <f>I73+NPV($F$52,J73:AC73)</f>
        <v>230.67048181370308</v>
      </c>
      <c r="H73" s="69"/>
      <c r="I73" s="66"/>
      <c r="J73" s="66">
        <f>J$29</f>
        <v>18.904155699082835</v>
      </c>
      <c r="K73" s="66">
        <f t="shared" ref="K73:AC73" si="20">K$29</f>
        <v>18.818806135764426</v>
      </c>
      <c r="L73" s="66">
        <f t="shared" si="20"/>
        <v>18.587853734411972</v>
      </c>
      <c r="M73" s="66">
        <f t="shared" si="20"/>
        <v>18.337110617521361</v>
      </c>
      <c r="N73" s="66">
        <f t="shared" si="20"/>
        <v>17.692551272368053</v>
      </c>
      <c r="O73" s="66">
        <f t="shared" si="20"/>
        <v>16.78805333399054</v>
      </c>
      <c r="P73" s="66">
        <f t="shared" si="20"/>
        <v>16.982547359254294</v>
      </c>
      <c r="Q73" s="66">
        <f t="shared" si="20"/>
        <v>17.184877263054872</v>
      </c>
      <c r="R73" s="66">
        <f t="shared" si="20"/>
        <v>17.389203541659491</v>
      </c>
      <c r="S73" s="66">
        <f t="shared" si="20"/>
        <v>22.416913706130927</v>
      </c>
      <c r="T73" s="66">
        <f t="shared" si="20"/>
        <v>22.573089044799097</v>
      </c>
      <c r="U73" s="66">
        <f t="shared" si="20"/>
        <v>22.7409796018671</v>
      </c>
      <c r="V73" s="66">
        <f t="shared" si="20"/>
        <v>22.920580207335643</v>
      </c>
      <c r="W73" s="66">
        <f t="shared" si="20"/>
        <v>23.107992681737166</v>
      </c>
      <c r="X73" s="66">
        <f t="shared" si="20"/>
        <v>23.30711520453923</v>
      </c>
      <c r="Y73" s="66">
        <f t="shared" si="20"/>
        <v>23.517952945741122</v>
      </c>
      <c r="Z73" s="66">
        <f t="shared" si="20"/>
        <v>23.744404084810395</v>
      </c>
      <c r="AA73" s="66">
        <f t="shared" si="20"/>
        <v>23.982570442279499</v>
      </c>
      <c r="AB73" s="66">
        <f t="shared" si="20"/>
        <v>24.236355367615285</v>
      </c>
      <c r="AC73" s="66">
        <f t="shared" si="20"/>
        <v>24.505758860817743</v>
      </c>
    </row>
    <row r="74" spans="2:29" x14ac:dyDescent="0.25">
      <c r="B74" s="64" t="s">
        <v>84</v>
      </c>
      <c r="C74" s="64"/>
      <c r="D74" s="64"/>
      <c r="E74" t="s">
        <v>57</v>
      </c>
      <c r="G74" s="69">
        <f>I74+NPV($F$52,J74:AC74)</f>
        <v>20.241037444526917</v>
      </c>
      <c r="H74" s="69"/>
      <c r="I74" s="66"/>
      <c r="J74" s="66">
        <f>J$30</f>
        <v>1.7647058823529413</v>
      </c>
      <c r="K74" s="66">
        <f t="shared" ref="K74:AC74" si="21">K$30</f>
        <v>1.7647058823529413</v>
      </c>
      <c r="L74" s="66">
        <f t="shared" si="21"/>
        <v>1.7647058823529413</v>
      </c>
      <c r="M74" s="66">
        <f t="shared" si="21"/>
        <v>1.7647058823529413</v>
      </c>
      <c r="N74" s="66">
        <f t="shared" si="21"/>
        <v>1.7647058823529413</v>
      </c>
      <c r="O74" s="66">
        <f t="shared" si="21"/>
        <v>1.7647058823529413</v>
      </c>
      <c r="P74" s="66">
        <f t="shared" si="21"/>
        <v>1.7647058823529413</v>
      </c>
      <c r="Q74" s="66">
        <f t="shared" si="21"/>
        <v>1.7647058823529413</v>
      </c>
      <c r="R74" s="66">
        <f t="shared" si="21"/>
        <v>1.7647058823529413</v>
      </c>
      <c r="S74" s="66">
        <f t="shared" si="21"/>
        <v>1.7647058823529413</v>
      </c>
      <c r="T74" s="66">
        <f t="shared" si="21"/>
        <v>1.7647058823529413</v>
      </c>
      <c r="U74" s="66">
        <f t="shared" si="21"/>
        <v>1.7647058823529413</v>
      </c>
      <c r="V74" s="66">
        <f t="shared" si="21"/>
        <v>1.7647058823529413</v>
      </c>
      <c r="W74" s="66">
        <f t="shared" si="21"/>
        <v>1.7647058823529413</v>
      </c>
      <c r="X74" s="66">
        <f t="shared" si="21"/>
        <v>1.7647058823529413</v>
      </c>
      <c r="Y74" s="66">
        <f t="shared" si="21"/>
        <v>1.7647058823529413</v>
      </c>
      <c r="Z74" s="66">
        <f t="shared" si="21"/>
        <v>1.7647058823529413</v>
      </c>
      <c r="AA74" s="66">
        <f t="shared" si="21"/>
        <v>1.7647058823529413</v>
      </c>
      <c r="AB74" s="66">
        <f t="shared" si="21"/>
        <v>1.7647058823529413</v>
      </c>
      <c r="AC74" s="66">
        <f t="shared" si="21"/>
        <v>1.7647058823529413</v>
      </c>
    </row>
    <row r="75" spans="2:29" s="4" customFormat="1" x14ac:dyDescent="0.25">
      <c r="B75" s="19" t="s">
        <v>66</v>
      </c>
      <c r="C75" s="19"/>
      <c r="D75" s="19"/>
      <c r="E75" s="5" t="s">
        <v>57</v>
      </c>
      <c r="F75" s="5"/>
      <c r="G75" s="81">
        <f>I75+NPV($F$52,J75:AC75)</f>
        <v>522.4056905380437</v>
      </c>
      <c r="H75" s="82"/>
      <c r="I75" s="83">
        <f t="shared" ref="I75:AC75" si="22">I71+I72+I74+I73</f>
        <v>300</v>
      </c>
      <c r="J75" s="83">
        <f t="shared" si="22"/>
        <v>20.668861581435777</v>
      </c>
      <c r="K75" s="83">
        <f t="shared" si="22"/>
        <v>20.583512018117368</v>
      </c>
      <c r="L75" s="83">
        <f t="shared" si="22"/>
        <v>20.352559616764914</v>
      </c>
      <c r="M75" s="83">
        <f t="shared" si="22"/>
        <v>20.101816499874303</v>
      </c>
      <c r="N75" s="83">
        <f t="shared" si="22"/>
        <v>19.457257154720995</v>
      </c>
      <c r="O75" s="83">
        <f t="shared" si="22"/>
        <v>18.552759216343482</v>
      </c>
      <c r="P75" s="83">
        <f t="shared" si="22"/>
        <v>18.747253241607236</v>
      </c>
      <c r="Q75" s="83">
        <f t="shared" si="22"/>
        <v>18.949583145407814</v>
      </c>
      <c r="R75" s="83">
        <f t="shared" si="22"/>
        <v>19.153909424012433</v>
      </c>
      <c r="S75" s="83">
        <f t="shared" si="22"/>
        <v>24.181619588483869</v>
      </c>
      <c r="T75" s="83">
        <f t="shared" si="22"/>
        <v>24.337794927152039</v>
      </c>
      <c r="U75" s="83">
        <f t="shared" si="22"/>
        <v>24.505685484220042</v>
      </c>
      <c r="V75" s="83">
        <f t="shared" si="22"/>
        <v>24.685286089688585</v>
      </c>
      <c r="W75" s="83">
        <f t="shared" si="22"/>
        <v>24.872698564090108</v>
      </c>
      <c r="X75" s="83">
        <f t="shared" si="22"/>
        <v>75.071821086892172</v>
      </c>
      <c r="Y75" s="83">
        <f t="shared" si="22"/>
        <v>25.282658828094064</v>
      </c>
      <c r="Z75" s="83">
        <f t="shared" si="22"/>
        <v>25.509109967163337</v>
      </c>
      <c r="AA75" s="83">
        <f t="shared" si="22"/>
        <v>25.747276324632441</v>
      </c>
      <c r="AB75" s="83">
        <f t="shared" si="22"/>
        <v>26.001061249968227</v>
      </c>
      <c r="AC75" s="83">
        <f t="shared" si="22"/>
        <v>-132.06286859016265</v>
      </c>
    </row>
    <row r="76" spans="2:29" x14ac:dyDescent="0.25">
      <c r="B76" s="55" t="s">
        <v>88</v>
      </c>
      <c r="C76" s="55"/>
      <c r="D76" s="55"/>
      <c r="E76" t="s">
        <v>57</v>
      </c>
      <c r="F76" t="b">
        <f>ROUND(G75,3)=ROUND(AC76,3)</f>
        <v>1</v>
      </c>
      <c r="G76" s="66"/>
      <c r="H76" s="66"/>
      <c r="I76" s="66">
        <f>I75/(1+$F$52)^(I$61)+G76</f>
        <v>300</v>
      </c>
      <c r="J76" s="66">
        <f t="shared" ref="J76:AC76" si="23">J75/(1+$F$52)^(J$61)+I76</f>
        <v>319.49892602022243</v>
      </c>
      <c r="K76" s="66">
        <f t="shared" si="23"/>
        <v>337.8181784393372</v>
      </c>
      <c r="L76" s="66">
        <f t="shared" si="23"/>
        <v>354.90657995263751</v>
      </c>
      <c r="M76" s="66">
        <f t="shared" si="23"/>
        <v>370.82910142176144</v>
      </c>
      <c r="N76" s="66">
        <f t="shared" si="23"/>
        <v>385.36869585218324</v>
      </c>
      <c r="O76" s="66">
        <f t="shared" si="23"/>
        <v>398.4476590159839</v>
      </c>
      <c r="P76" s="66">
        <f t="shared" si="23"/>
        <v>410.9156531451942</v>
      </c>
      <c r="Q76" s="66">
        <f t="shared" si="23"/>
        <v>422.80485604239362</v>
      </c>
      <c r="R76" s="66">
        <f t="shared" si="23"/>
        <v>434.14202560105986</v>
      </c>
      <c r="S76" s="66">
        <f t="shared" si="23"/>
        <v>447.64491567661753</v>
      </c>
      <c r="T76" s="66">
        <f t="shared" si="23"/>
        <v>460.46576243978069</v>
      </c>
      <c r="U76" s="66">
        <f t="shared" si="23"/>
        <v>472.64433735889168</v>
      </c>
      <c r="V76" s="66">
        <f t="shared" si="23"/>
        <v>484.2177627529565</v>
      </c>
      <c r="W76" s="66">
        <f t="shared" si="23"/>
        <v>495.21898131457846</v>
      </c>
      <c r="X76" s="66">
        <f t="shared" si="23"/>
        <v>526.54382929992812</v>
      </c>
      <c r="Y76" s="66">
        <f t="shared" si="23"/>
        <v>536.49625398998535</v>
      </c>
      <c r="Z76" s="66">
        <f t="shared" si="23"/>
        <v>545.96942978186678</v>
      </c>
      <c r="AA76" s="66">
        <f t="shared" si="23"/>
        <v>554.98982818068976</v>
      </c>
      <c r="AB76" s="66">
        <f t="shared" si="23"/>
        <v>563.58351721059216</v>
      </c>
      <c r="AC76" s="66">
        <f t="shared" si="23"/>
        <v>522.4056905380437</v>
      </c>
    </row>
    <row r="77" spans="2:29" x14ac:dyDescent="0.25">
      <c r="B77" s="55"/>
      <c r="C77" s="55"/>
      <c r="D77" s="55"/>
      <c r="G77" s="66"/>
      <c r="H77" s="66"/>
      <c r="I77" s="66"/>
      <c r="J77" s="66"/>
      <c r="K77" s="66"/>
      <c r="L77" s="66"/>
      <c r="M77" s="66"/>
      <c r="N77" s="66"/>
      <c r="O77" s="66"/>
      <c r="P77" s="66"/>
      <c r="Q77" s="66"/>
      <c r="R77" s="66"/>
      <c r="S77" s="66"/>
      <c r="T77" s="66"/>
      <c r="U77" s="66"/>
      <c r="V77" s="66"/>
      <c r="W77" s="66"/>
      <c r="X77" s="66"/>
      <c r="Y77" s="66"/>
      <c r="Z77" s="66"/>
      <c r="AA77" s="66"/>
      <c r="AB77" s="66"/>
      <c r="AC77" s="66"/>
    </row>
    <row r="78" spans="2:29" x14ac:dyDescent="0.25">
      <c r="B78" s="2" t="s">
        <v>67</v>
      </c>
      <c r="C78" s="2"/>
      <c r="D78" s="2"/>
      <c r="G78" s="66"/>
      <c r="H78" s="66"/>
      <c r="I78" s="66"/>
      <c r="J78" s="66"/>
      <c r="K78" s="66"/>
      <c r="L78" s="66"/>
      <c r="M78" s="66"/>
      <c r="N78" s="66"/>
      <c r="O78" s="66"/>
      <c r="P78" s="66"/>
      <c r="Q78" s="66"/>
      <c r="R78" s="66"/>
      <c r="S78" s="66"/>
      <c r="T78" s="66"/>
      <c r="U78" s="66"/>
      <c r="V78" s="66"/>
      <c r="W78" s="66"/>
      <c r="X78" s="66"/>
      <c r="Y78" s="66"/>
      <c r="Z78" s="66"/>
      <c r="AA78" s="66"/>
      <c r="AB78" s="66"/>
      <c r="AC78" s="66"/>
    </row>
    <row r="79" spans="2:29" x14ac:dyDescent="0.25">
      <c r="B79" s="64" t="s">
        <v>68</v>
      </c>
      <c r="C79" s="64"/>
      <c r="D79" s="64"/>
      <c r="E79" t="s">
        <v>57</v>
      </c>
      <c r="G79" s="69">
        <f>I79+NPV($F$52,J79:AC79)</f>
        <v>211.02440913923931</v>
      </c>
      <c r="H79" s="69"/>
      <c r="I79" s="66"/>
      <c r="J79" s="66">
        <f t="shared" ref="J79:AC79" si="24">I67*(1+$F$52)-J67*(I67&gt;J67)</f>
        <v>21.25</v>
      </c>
      <c r="K79" s="66">
        <f t="shared" si="24"/>
        <v>20.875</v>
      </c>
      <c r="L79" s="66">
        <f t="shared" si="24"/>
        <v>20.5</v>
      </c>
      <c r="M79" s="66">
        <f t="shared" si="24"/>
        <v>20.125</v>
      </c>
      <c r="N79" s="66">
        <f t="shared" si="24"/>
        <v>19.75</v>
      </c>
      <c r="O79" s="66">
        <f t="shared" si="24"/>
        <v>19.375</v>
      </c>
      <c r="P79" s="66">
        <f t="shared" si="24"/>
        <v>19</v>
      </c>
      <c r="Q79" s="66">
        <f t="shared" si="24"/>
        <v>18.625</v>
      </c>
      <c r="R79" s="66">
        <f t="shared" si="24"/>
        <v>18.25</v>
      </c>
      <c r="S79" s="66">
        <f t="shared" si="24"/>
        <v>17.875</v>
      </c>
      <c r="T79" s="66">
        <f t="shared" si="24"/>
        <v>17.5</v>
      </c>
      <c r="U79" s="66">
        <f t="shared" si="24"/>
        <v>17.125</v>
      </c>
      <c r="V79" s="66">
        <f t="shared" si="24"/>
        <v>16.75</v>
      </c>
      <c r="W79" s="66">
        <f t="shared" si="24"/>
        <v>16.375</v>
      </c>
      <c r="X79" s="66">
        <f t="shared" si="24"/>
        <v>16</v>
      </c>
      <c r="Y79" s="66">
        <f t="shared" si="24"/>
        <v>15.625</v>
      </c>
      <c r="Z79" s="66">
        <f t="shared" si="24"/>
        <v>15.25</v>
      </c>
      <c r="AA79" s="66">
        <f t="shared" si="24"/>
        <v>14.875</v>
      </c>
      <c r="AB79" s="66">
        <f t="shared" si="24"/>
        <v>14.5</v>
      </c>
      <c r="AC79" s="66">
        <f t="shared" si="24"/>
        <v>14.125</v>
      </c>
    </row>
    <row r="80" spans="2:29" x14ac:dyDescent="0.25">
      <c r="B80" s="64" t="s">
        <v>69</v>
      </c>
      <c r="C80" s="64"/>
      <c r="D80" s="64"/>
      <c r="E80" t="s">
        <v>57</v>
      </c>
      <c r="G80" s="69">
        <f>I80+NPV($F$52,J80:AC80)</f>
        <v>60.469762140574218</v>
      </c>
      <c r="H80" s="69"/>
      <c r="I80" s="66"/>
      <c r="J80" s="66">
        <f t="shared" ref="J80:AC80" si="25">I68*(1+$F$52)-J68*(I68&gt;J68)</f>
        <v>6.3333333333333357</v>
      </c>
      <c r="K80" s="66">
        <f t="shared" si="25"/>
        <v>6.13333333333334</v>
      </c>
      <c r="L80" s="66">
        <f t="shared" si="25"/>
        <v>5.9333333333333371</v>
      </c>
      <c r="M80" s="66">
        <f t="shared" si="25"/>
        <v>5.7333333333333343</v>
      </c>
      <c r="N80" s="66">
        <f t="shared" si="25"/>
        <v>5.5333333333333385</v>
      </c>
      <c r="O80" s="66">
        <f t="shared" si="25"/>
        <v>5.3333333333333321</v>
      </c>
      <c r="P80" s="66">
        <f t="shared" si="25"/>
        <v>5.1333333333333329</v>
      </c>
      <c r="Q80" s="66">
        <f t="shared" si="25"/>
        <v>4.9333333333333336</v>
      </c>
      <c r="R80" s="66">
        <f t="shared" si="25"/>
        <v>4.7333333333333343</v>
      </c>
      <c r="S80" s="66">
        <f t="shared" si="25"/>
        <v>4.5333333333333314</v>
      </c>
      <c r="T80" s="66">
        <f t="shared" si="25"/>
        <v>4.3333333333333339</v>
      </c>
      <c r="U80" s="66">
        <f t="shared" si="25"/>
        <v>4.1333333333333346</v>
      </c>
      <c r="V80" s="66">
        <f t="shared" si="25"/>
        <v>3.9333333333333336</v>
      </c>
      <c r="W80" s="66">
        <f t="shared" si="25"/>
        <v>3.7333333333333329</v>
      </c>
      <c r="X80" s="66">
        <f t="shared" si="25"/>
        <v>3.5333333333333252</v>
      </c>
      <c r="Y80" s="66">
        <f t="shared" si="25"/>
        <v>6.3333333333333357</v>
      </c>
      <c r="Z80" s="66">
        <f t="shared" si="25"/>
        <v>6.13333333333334</v>
      </c>
      <c r="AA80" s="66">
        <f t="shared" si="25"/>
        <v>5.9333333333333371</v>
      </c>
      <c r="AB80" s="66">
        <f t="shared" si="25"/>
        <v>5.7333333333333343</v>
      </c>
      <c r="AC80" s="66">
        <f t="shared" si="25"/>
        <v>5.5333333333333385</v>
      </c>
    </row>
    <row r="81" spans="2:33" x14ac:dyDescent="0.25">
      <c r="B81" s="64" t="s">
        <v>81</v>
      </c>
      <c r="C81" s="64"/>
      <c r="D81" s="64"/>
      <c r="E81" t="s">
        <v>57</v>
      </c>
      <c r="G81" s="69">
        <f>I81+NPV($F$52,J81:AC81)</f>
        <v>230.67048181370308</v>
      </c>
      <c r="H81" s="69"/>
      <c r="I81" s="66"/>
      <c r="J81" s="66">
        <f>J$29</f>
        <v>18.904155699082835</v>
      </c>
      <c r="K81" s="66">
        <f t="shared" ref="K81:AC81" si="26">K$29</f>
        <v>18.818806135764426</v>
      </c>
      <c r="L81" s="66">
        <f t="shared" si="26"/>
        <v>18.587853734411972</v>
      </c>
      <c r="M81" s="66">
        <f t="shared" si="26"/>
        <v>18.337110617521361</v>
      </c>
      <c r="N81" s="66">
        <f t="shared" si="26"/>
        <v>17.692551272368053</v>
      </c>
      <c r="O81" s="66">
        <f t="shared" si="26"/>
        <v>16.78805333399054</v>
      </c>
      <c r="P81" s="66">
        <f t="shared" si="26"/>
        <v>16.982547359254294</v>
      </c>
      <c r="Q81" s="66">
        <f t="shared" si="26"/>
        <v>17.184877263054872</v>
      </c>
      <c r="R81" s="66">
        <f t="shared" si="26"/>
        <v>17.389203541659491</v>
      </c>
      <c r="S81" s="66">
        <f t="shared" si="26"/>
        <v>22.416913706130927</v>
      </c>
      <c r="T81" s="66">
        <f t="shared" si="26"/>
        <v>22.573089044799097</v>
      </c>
      <c r="U81" s="66">
        <f t="shared" si="26"/>
        <v>22.7409796018671</v>
      </c>
      <c r="V81" s="66">
        <f t="shared" si="26"/>
        <v>22.920580207335643</v>
      </c>
      <c r="W81" s="66">
        <f t="shared" si="26"/>
        <v>23.107992681737166</v>
      </c>
      <c r="X81" s="66">
        <f t="shared" si="26"/>
        <v>23.30711520453923</v>
      </c>
      <c r="Y81" s="66">
        <f t="shared" si="26"/>
        <v>23.517952945741122</v>
      </c>
      <c r="Z81" s="66">
        <f t="shared" si="26"/>
        <v>23.744404084810395</v>
      </c>
      <c r="AA81" s="66">
        <f t="shared" si="26"/>
        <v>23.982570442279499</v>
      </c>
      <c r="AB81" s="66">
        <f t="shared" si="26"/>
        <v>24.236355367615285</v>
      </c>
      <c r="AC81" s="66">
        <f t="shared" si="26"/>
        <v>24.505758860817743</v>
      </c>
    </row>
    <row r="82" spans="2:33" x14ac:dyDescent="0.25">
      <c r="B82" s="64" t="s">
        <v>84</v>
      </c>
      <c r="C82" s="64"/>
      <c r="D82" s="64"/>
      <c r="E82" t="s">
        <v>57</v>
      </c>
      <c r="G82" s="69">
        <f>I82+NPV($F$52,J82:AC82)</f>
        <v>20.241037444526917</v>
      </c>
      <c r="H82" s="69"/>
      <c r="I82" s="66"/>
      <c r="J82" s="66">
        <f>J$30</f>
        <v>1.7647058823529413</v>
      </c>
      <c r="K82" s="66">
        <f t="shared" ref="K82:AC82" si="27">K$30</f>
        <v>1.7647058823529413</v>
      </c>
      <c r="L82" s="66">
        <f t="shared" si="27"/>
        <v>1.7647058823529413</v>
      </c>
      <c r="M82" s="66">
        <f t="shared" si="27"/>
        <v>1.7647058823529413</v>
      </c>
      <c r="N82" s="66">
        <f t="shared" si="27"/>
        <v>1.7647058823529413</v>
      </c>
      <c r="O82" s="66">
        <f t="shared" si="27"/>
        <v>1.7647058823529413</v>
      </c>
      <c r="P82" s="66">
        <f t="shared" si="27"/>
        <v>1.7647058823529413</v>
      </c>
      <c r="Q82" s="66">
        <f t="shared" si="27"/>
        <v>1.7647058823529413</v>
      </c>
      <c r="R82" s="66">
        <f t="shared" si="27"/>
        <v>1.7647058823529413</v>
      </c>
      <c r="S82" s="66">
        <f t="shared" si="27"/>
        <v>1.7647058823529413</v>
      </c>
      <c r="T82" s="66">
        <f t="shared" si="27"/>
        <v>1.7647058823529413</v>
      </c>
      <c r="U82" s="66">
        <f t="shared" si="27"/>
        <v>1.7647058823529413</v>
      </c>
      <c r="V82" s="66">
        <f t="shared" si="27"/>
        <v>1.7647058823529413</v>
      </c>
      <c r="W82" s="66">
        <f t="shared" si="27"/>
        <v>1.7647058823529413</v>
      </c>
      <c r="X82" s="66">
        <f t="shared" si="27"/>
        <v>1.7647058823529413</v>
      </c>
      <c r="Y82" s="66">
        <f t="shared" si="27"/>
        <v>1.7647058823529413</v>
      </c>
      <c r="Z82" s="66">
        <f t="shared" si="27"/>
        <v>1.7647058823529413</v>
      </c>
      <c r="AA82" s="66">
        <f t="shared" si="27"/>
        <v>1.7647058823529413</v>
      </c>
      <c r="AB82" s="66">
        <f t="shared" si="27"/>
        <v>1.7647058823529413</v>
      </c>
      <c r="AC82" s="66">
        <f t="shared" si="27"/>
        <v>1.7647058823529413</v>
      </c>
    </row>
    <row r="83" spans="2:33" s="4" customFormat="1" x14ac:dyDescent="0.25">
      <c r="B83" s="19" t="s">
        <v>66</v>
      </c>
      <c r="C83" s="19"/>
      <c r="D83" s="19"/>
      <c r="E83" s="5" t="s">
        <v>57</v>
      </c>
      <c r="F83" s="5"/>
      <c r="G83" s="81">
        <f>I83+NPV($F$52,J83:AC83)</f>
        <v>522.40569053804359</v>
      </c>
      <c r="H83" s="82"/>
      <c r="I83" s="83">
        <f t="shared" ref="I83:AC83" si="28">I79+I80+I82+I81</f>
        <v>0</v>
      </c>
      <c r="J83" s="83">
        <f t="shared" si="28"/>
        <v>48.252194914769113</v>
      </c>
      <c r="K83" s="83">
        <f t="shared" si="28"/>
        <v>47.591845351450708</v>
      </c>
      <c r="L83" s="83">
        <f t="shared" si="28"/>
        <v>46.785892950098251</v>
      </c>
      <c r="M83" s="83">
        <f t="shared" si="28"/>
        <v>45.960149833207637</v>
      </c>
      <c r="N83" s="83">
        <f t="shared" si="28"/>
        <v>44.740590488054337</v>
      </c>
      <c r="O83" s="83">
        <f t="shared" si="28"/>
        <v>43.261092549676817</v>
      </c>
      <c r="P83" s="83">
        <f t="shared" si="28"/>
        <v>42.880586574940565</v>
      </c>
      <c r="Q83" s="83">
        <f t="shared" si="28"/>
        <v>42.507916478741151</v>
      </c>
      <c r="R83" s="83">
        <f t="shared" si="28"/>
        <v>42.137242757345767</v>
      </c>
      <c r="S83" s="83">
        <f t="shared" si="28"/>
        <v>46.589952921817201</v>
      </c>
      <c r="T83" s="83">
        <f t="shared" si="28"/>
        <v>46.171128260485375</v>
      </c>
      <c r="U83" s="83">
        <f t="shared" si="28"/>
        <v>45.764018817553378</v>
      </c>
      <c r="V83" s="83">
        <f t="shared" si="28"/>
        <v>45.368619423021919</v>
      </c>
      <c r="W83" s="83">
        <f t="shared" si="28"/>
        <v>44.981031897423442</v>
      </c>
      <c r="X83" s="83">
        <f t="shared" si="28"/>
        <v>44.605154420225496</v>
      </c>
      <c r="Y83" s="83">
        <f t="shared" si="28"/>
        <v>47.2409921614274</v>
      </c>
      <c r="Z83" s="83">
        <f t="shared" si="28"/>
        <v>46.89244330049668</v>
      </c>
      <c r="AA83" s="83">
        <f t="shared" si="28"/>
        <v>46.555609657965775</v>
      </c>
      <c r="AB83" s="83">
        <f t="shared" si="28"/>
        <v>46.234394583301565</v>
      </c>
      <c r="AC83" s="83">
        <f t="shared" si="28"/>
        <v>45.928798076504023</v>
      </c>
    </row>
    <row r="84" spans="2:33" x14ac:dyDescent="0.25">
      <c r="B84" s="55" t="s">
        <v>88</v>
      </c>
      <c r="C84" s="55"/>
      <c r="D84" s="55"/>
      <c r="E84" t="s">
        <v>57</v>
      </c>
      <c r="F84" t="b">
        <f>ROUND(G83,3)=ROUND(AC84,3)</f>
        <v>1</v>
      </c>
      <c r="G84" s="66"/>
      <c r="H84" s="66"/>
      <c r="I84" s="66">
        <f>I83/(1+$F$52)^(I$61)+G85</f>
        <v>0</v>
      </c>
      <c r="J84" s="66">
        <f t="shared" ref="J84:AC84" si="29">J83/(1+$F$52)^(J$61)+I84</f>
        <v>45.520938598838782</v>
      </c>
      <c r="K84" s="66">
        <f t="shared" si="29"/>
        <v>87.877511535338158</v>
      </c>
      <c r="L84" s="66">
        <f t="shared" si="29"/>
        <v>127.15984943012566</v>
      </c>
      <c r="M84" s="66">
        <f t="shared" si="29"/>
        <v>163.56459287447939</v>
      </c>
      <c r="N84" s="66">
        <f t="shared" si="29"/>
        <v>196.99736477553137</v>
      </c>
      <c r="O84" s="66">
        <f t="shared" si="29"/>
        <v>227.49472795936239</v>
      </c>
      <c r="P84" s="66">
        <f t="shared" si="29"/>
        <v>256.01276709732508</v>
      </c>
      <c r="Q84" s="66">
        <f t="shared" si="29"/>
        <v>282.68275977605236</v>
      </c>
      <c r="R84" s="66">
        <f t="shared" si="29"/>
        <v>307.62372902151702</v>
      </c>
      <c r="S84" s="66">
        <f t="shared" si="29"/>
        <v>333.63931538978096</v>
      </c>
      <c r="T84" s="66">
        <f t="shared" si="29"/>
        <v>357.96168979066118</v>
      </c>
      <c r="U84" s="66">
        <f t="shared" si="29"/>
        <v>380.70500509714657</v>
      </c>
      <c r="V84" s="66">
        <f t="shared" si="29"/>
        <v>401.97558426792614</v>
      </c>
      <c r="W84" s="66">
        <f t="shared" si="29"/>
        <v>421.87073805494936</v>
      </c>
      <c r="X84" s="66">
        <f t="shared" si="29"/>
        <v>440.48291052322293</v>
      </c>
      <c r="Y84" s="66">
        <f t="shared" si="29"/>
        <v>459.07915152647308</v>
      </c>
      <c r="Z84" s="66">
        <f t="shared" si="29"/>
        <v>476.49333646935281</v>
      </c>
      <c r="AA84" s="66">
        <f t="shared" si="29"/>
        <v>492.80380525525595</v>
      </c>
      <c r="AB84" s="66">
        <f t="shared" si="29"/>
        <v>508.08487419759314</v>
      </c>
      <c r="AC84" s="66">
        <f t="shared" si="29"/>
        <v>522.40569053804359</v>
      </c>
    </row>
    <row r="85" spans="2:33" x14ac:dyDescent="0.25">
      <c r="B85" s="55"/>
      <c r="C85" s="55"/>
      <c r="D85" s="55"/>
      <c r="G85" s="66"/>
      <c r="H85" s="66"/>
      <c r="I85" s="66"/>
      <c r="J85" s="66"/>
      <c r="K85" s="66"/>
      <c r="L85" s="66"/>
      <c r="M85" s="66"/>
      <c r="N85" s="66"/>
      <c r="O85" s="66"/>
      <c r="P85" s="66"/>
      <c r="Q85" s="66"/>
      <c r="R85" s="66"/>
      <c r="S85" s="66"/>
      <c r="T85" s="66"/>
      <c r="U85" s="66"/>
      <c r="V85" s="66"/>
      <c r="W85" s="66"/>
      <c r="X85" s="66"/>
      <c r="Y85" s="66"/>
      <c r="Z85" s="66"/>
      <c r="AA85" s="66"/>
      <c r="AB85" s="66"/>
      <c r="AC85" s="66"/>
    </row>
    <row r="86" spans="2:33" ht="15.75" x14ac:dyDescent="0.25">
      <c r="B86" s="63" t="s">
        <v>70</v>
      </c>
      <c r="C86" s="63"/>
      <c r="D86" s="63"/>
      <c r="G86" s="66"/>
      <c r="H86" s="66"/>
      <c r="I86" s="66"/>
      <c r="J86" s="66"/>
      <c r="K86" s="66"/>
      <c r="L86" s="66"/>
      <c r="M86" s="66"/>
      <c r="N86" s="66"/>
      <c r="O86" s="66"/>
      <c r="P86" s="66"/>
      <c r="Q86" s="66"/>
      <c r="R86" s="66"/>
      <c r="S86" s="66"/>
      <c r="T86" s="66"/>
      <c r="U86" s="66"/>
      <c r="V86" s="66"/>
      <c r="W86" s="66"/>
      <c r="X86" s="66"/>
      <c r="Y86" s="66"/>
      <c r="Z86" s="66"/>
      <c r="AA86" s="66"/>
      <c r="AB86" s="66"/>
      <c r="AC86" s="66"/>
    </row>
    <row r="87" spans="2:33" x14ac:dyDescent="0.25">
      <c r="G87" s="66"/>
      <c r="H87" s="66"/>
      <c r="I87" s="66"/>
      <c r="J87" s="66"/>
      <c r="K87" s="66"/>
      <c r="L87" s="66"/>
      <c r="M87" s="66"/>
      <c r="N87" s="66"/>
      <c r="O87" s="66"/>
      <c r="P87" s="66"/>
      <c r="Q87" s="66"/>
      <c r="R87" s="66"/>
      <c r="S87" s="66"/>
      <c r="T87" s="66"/>
      <c r="U87" s="66"/>
      <c r="V87" s="66"/>
      <c r="W87" s="66"/>
      <c r="X87" s="66"/>
      <c r="Y87" s="66"/>
      <c r="Z87" s="66"/>
      <c r="AA87" s="66"/>
      <c r="AB87" s="66"/>
      <c r="AC87" s="66"/>
    </row>
    <row r="88" spans="2:33" x14ac:dyDescent="0.25">
      <c r="B88" s="2" t="s">
        <v>71</v>
      </c>
      <c r="C88" s="2"/>
      <c r="D88" s="2"/>
      <c r="G88" s="66"/>
      <c r="H88" s="66"/>
      <c r="I88" s="66"/>
      <c r="J88" s="66"/>
      <c r="K88" s="66"/>
      <c r="L88" s="66"/>
      <c r="M88" s="66"/>
      <c r="N88" s="66"/>
      <c r="O88" s="66"/>
      <c r="P88" s="66"/>
      <c r="Q88" s="66"/>
      <c r="R88" s="66"/>
      <c r="S88" s="66"/>
      <c r="T88" s="66"/>
      <c r="U88" s="66"/>
      <c r="V88" s="66"/>
      <c r="W88" s="66"/>
      <c r="X88" s="66"/>
      <c r="Y88" s="66"/>
      <c r="Z88" s="66"/>
      <c r="AA88" s="66"/>
      <c r="AB88" s="66"/>
      <c r="AC88" s="66"/>
    </row>
    <row r="89" spans="2:33" x14ac:dyDescent="0.25">
      <c r="B89" s="55" t="s">
        <v>63</v>
      </c>
      <c r="C89" s="55"/>
      <c r="D89" s="55"/>
      <c r="E89" t="s">
        <v>57</v>
      </c>
      <c r="G89" s="69"/>
      <c r="H89" s="69"/>
      <c r="I89" s="66">
        <f>IFERROR(IF(OR(I$61=0, I$61=$F$56),$F$55,(1+$F$52)*H89+PMT($F$52,$F$56,$F$55)),0)</f>
        <v>250</v>
      </c>
      <c r="J89" s="66">
        <f t="shared" ref="J89:M89" si="30">IFERROR(IF(OR(J$61=0, J$61=$F$56),$F$55,(1+$F$52)*I89+PMT($F$52,$F$56,$F$55)),0)</f>
        <v>248.38461601983113</v>
      </c>
      <c r="K89" s="66">
        <f t="shared" si="30"/>
        <v>246.67230900085212</v>
      </c>
      <c r="L89" s="66">
        <f t="shared" si="30"/>
        <v>244.8572635607344</v>
      </c>
      <c r="M89" s="66">
        <f t="shared" si="30"/>
        <v>242.93331539420961</v>
      </c>
      <c r="N89" s="66">
        <f t="shared" ref="N89:AC89" si="31">IFERROR(IF(OR(N$61=0, N$61=$F$56),$F$55,(1+$F$52)*M89+PMT($F$52,$F$56,$F$55)),0)</f>
        <v>240.89393033769335</v>
      </c>
      <c r="O89" s="66">
        <f t="shared" si="31"/>
        <v>238.73218217778609</v>
      </c>
      <c r="P89" s="66">
        <f t="shared" si="31"/>
        <v>236.4407291282844</v>
      </c>
      <c r="Q89" s="66">
        <f t="shared" si="31"/>
        <v>234.0117888958126</v>
      </c>
      <c r="R89" s="66">
        <f t="shared" si="31"/>
        <v>231.4371122493925</v>
      </c>
      <c r="S89" s="66">
        <f t="shared" si="31"/>
        <v>228.7079550041872</v>
      </c>
      <c r="T89" s="66">
        <f t="shared" si="31"/>
        <v>225.81504832426958</v>
      </c>
      <c r="U89" s="66">
        <f t="shared" si="31"/>
        <v>222.74856724355689</v>
      </c>
      <c r="V89" s="66">
        <f t="shared" si="31"/>
        <v>219.49809729800145</v>
      </c>
      <c r="W89" s="66">
        <f t="shared" si="31"/>
        <v>216.05259915571267</v>
      </c>
      <c r="X89" s="66">
        <f t="shared" si="31"/>
        <v>212.40037112488656</v>
      </c>
      <c r="Y89" s="66">
        <f t="shared" si="31"/>
        <v>208.52900941221088</v>
      </c>
      <c r="Z89" s="66">
        <f t="shared" si="31"/>
        <v>204.42536599677467</v>
      </c>
      <c r="AA89" s="66">
        <f t="shared" si="31"/>
        <v>200.07550397641228</v>
      </c>
      <c r="AB89" s="66">
        <f t="shared" si="31"/>
        <v>195.46465023482816</v>
      </c>
      <c r="AC89" s="66">
        <f t="shared" si="31"/>
        <v>190.57714526874898</v>
      </c>
      <c r="AD89" s="65"/>
      <c r="AE89" s="65"/>
      <c r="AF89" s="65"/>
      <c r="AG89" s="65"/>
    </row>
    <row r="90" spans="2:33" x14ac:dyDescent="0.25">
      <c r="B90" s="55" t="s">
        <v>64</v>
      </c>
      <c r="C90" s="55"/>
      <c r="D90" s="55"/>
      <c r="E90" t="s">
        <v>57</v>
      </c>
      <c r="G90" s="69"/>
      <c r="H90" s="69"/>
      <c r="I90" s="66">
        <f>IFERROR(IF(OR(I$61=0, I$61=$F$58),$F$57,(1+$F$52)*H90+PMT($F$52,$F$58,$F$57)),0)</f>
        <v>50</v>
      </c>
      <c r="J90" s="66">
        <f t="shared" ref="J90:M90" si="32">IFERROR(IF(OR(J$61=0, J$61=$F$58),$F$57,(1+$F$52)*I90+PMT($F$52,$F$58,$F$57)),0)</f>
        <v>47.851861802234367</v>
      </c>
      <c r="K90" s="66">
        <f t="shared" si="32"/>
        <v>45.574835312602801</v>
      </c>
      <c r="L90" s="66">
        <f t="shared" si="32"/>
        <v>43.161187233593338</v>
      </c>
      <c r="M90" s="66">
        <f t="shared" si="32"/>
        <v>40.602720269843303</v>
      </c>
      <c r="N90" s="66">
        <f t="shared" ref="N90:AC90" si="33">IFERROR(IF(OR(N$61=0, N$61=$F$58),$F$57,(1+$F$52)*M90+PMT($F$52,$F$58,$F$57)),0)</f>
        <v>37.890745288268263</v>
      </c>
      <c r="O90" s="66">
        <f t="shared" si="33"/>
        <v>35.016051807798732</v>
      </c>
      <c r="P90" s="66">
        <f t="shared" si="33"/>
        <v>31.968876718501019</v>
      </c>
      <c r="Q90" s="66">
        <f t="shared" si="33"/>
        <v>28.738871123845446</v>
      </c>
      <c r="R90" s="66">
        <f t="shared" si="33"/>
        <v>25.315065193510538</v>
      </c>
      <c r="S90" s="66">
        <f t="shared" si="33"/>
        <v>21.685830907355534</v>
      </c>
      <c r="T90" s="66">
        <f t="shared" si="33"/>
        <v>17.838842564031232</v>
      </c>
      <c r="U90" s="66">
        <f t="shared" si="33"/>
        <v>13.76103492010747</v>
      </c>
      <c r="V90" s="66">
        <f t="shared" si="33"/>
        <v>9.438558817548282</v>
      </c>
      <c r="W90" s="66">
        <f t="shared" si="33"/>
        <v>4.8567341488355424</v>
      </c>
      <c r="X90" s="66">
        <f t="shared" si="33"/>
        <v>50</v>
      </c>
      <c r="Y90" s="66">
        <f t="shared" si="33"/>
        <v>47.851861802234367</v>
      </c>
      <c r="Z90" s="66">
        <f t="shared" si="33"/>
        <v>45.574835312602801</v>
      </c>
      <c r="AA90" s="66">
        <f t="shared" si="33"/>
        <v>43.161187233593338</v>
      </c>
      <c r="AB90" s="66">
        <f t="shared" si="33"/>
        <v>40.602720269843303</v>
      </c>
      <c r="AC90" s="66">
        <f t="shared" si="33"/>
        <v>37.890745288268263</v>
      </c>
    </row>
    <row r="91" spans="2:33" x14ac:dyDescent="0.25">
      <c r="B91" s="2"/>
      <c r="C91" s="2"/>
      <c r="D91" s="2"/>
      <c r="G91" s="66"/>
      <c r="H91" s="66"/>
      <c r="I91" s="66"/>
      <c r="J91" s="66"/>
      <c r="K91" s="66"/>
      <c r="L91" s="66"/>
      <c r="M91" s="66"/>
      <c r="N91" s="66"/>
      <c r="O91" s="66"/>
      <c r="P91" s="66"/>
      <c r="Q91" s="66"/>
      <c r="R91" s="66"/>
      <c r="S91" s="66"/>
      <c r="T91" s="66"/>
      <c r="U91" s="66"/>
      <c r="V91" s="66"/>
      <c r="W91" s="66"/>
      <c r="X91" s="66"/>
      <c r="Y91" s="66"/>
      <c r="Z91" s="66"/>
      <c r="AA91" s="66"/>
      <c r="AB91" s="66"/>
      <c r="AC91" s="66"/>
    </row>
    <row r="92" spans="2:33" x14ac:dyDescent="0.25">
      <c r="B92" s="2" t="s">
        <v>65</v>
      </c>
      <c r="C92" s="2"/>
      <c r="D92" s="2"/>
      <c r="G92" s="69"/>
      <c r="H92" s="69"/>
      <c r="I92" s="66"/>
      <c r="J92" s="69"/>
      <c r="K92" s="69"/>
      <c r="L92" s="69"/>
      <c r="M92" s="69"/>
      <c r="N92" s="69"/>
      <c r="O92" s="69"/>
      <c r="P92" s="69"/>
      <c r="Q92" s="69"/>
      <c r="R92" s="69"/>
      <c r="S92" s="69"/>
      <c r="T92" s="69"/>
      <c r="U92" s="69"/>
      <c r="V92" s="69"/>
      <c r="W92" s="69"/>
      <c r="X92" s="69"/>
      <c r="Y92" s="69"/>
      <c r="Z92" s="69"/>
      <c r="AA92" s="69"/>
      <c r="AB92" s="69"/>
      <c r="AC92" s="69"/>
    </row>
    <row r="93" spans="2:33" x14ac:dyDescent="0.25">
      <c r="B93" s="64" t="str">
        <f>$B$55</f>
        <v>Investment in asset 1</v>
      </c>
      <c r="C93" s="64"/>
      <c r="D93" s="64"/>
      <c r="E93" t="s">
        <v>57</v>
      </c>
      <c r="G93" s="69">
        <f>I93+NPV($F$52,J93:AC93)</f>
        <v>190.57714526874813</v>
      </c>
      <c r="H93" s="69"/>
      <c r="I93" s="66">
        <f>I89*((I89&gt;G89)-(I$61=$F$49))</f>
        <v>250</v>
      </c>
      <c r="J93" s="66">
        <f t="shared" ref="J93:AC93" si="34">J89*((J89&gt;I89)-(J$61=$F$49))</f>
        <v>0</v>
      </c>
      <c r="K93" s="66">
        <f t="shared" si="34"/>
        <v>0</v>
      </c>
      <c r="L93" s="66">
        <f t="shared" si="34"/>
        <v>0</v>
      </c>
      <c r="M93" s="66">
        <f t="shared" si="34"/>
        <v>0</v>
      </c>
      <c r="N93" s="66">
        <f t="shared" si="34"/>
        <v>0</v>
      </c>
      <c r="O93" s="66">
        <f t="shared" si="34"/>
        <v>0</v>
      </c>
      <c r="P93" s="66">
        <f t="shared" si="34"/>
        <v>0</v>
      </c>
      <c r="Q93" s="66">
        <f t="shared" si="34"/>
        <v>0</v>
      </c>
      <c r="R93" s="66">
        <f t="shared" si="34"/>
        <v>0</v>
      </c>
      <c r="S93" s="66">
        <f t="shared" si="34"/>
        <v>0</v>
      </c>
      <c r="T93" s="66">
        <f t="shared" si="34"/>
        <v>0</v>
      </c>
      <c r="U93" s="66">
        <f t="shared" si="34"/>
        <v>0</v>
      </c>
      <c r="V93" s="66">
        <f t="shared" si="34"/>
        <v>0</v>
      </c>
      <c r="W93" s="66">
        <f t="shared" si="34"/>
        <v>0</v>
      </c>
      <c r="X93" s="66">
        <f t="shared" si="34"/>
        <v>0</v>
      </c>
      <c r="Y93" s="66">
        <f t="shared" si="34"/>
        <v>0</v>
      </c>
      <c r="Z93" s="66">
        <f t="shared" si="34"/>
        <v>0</v>
      </c>
      <c r="AA93" s="66">
        <f t="shared" si="34"/>
        <v>0</v>
      </c>
      <c r="AB93" s="66">
        <f t="shared" si="34"/>
        <v>0</v>
      </c>
      <c r="AC93" s="66">
        <f t="shared" si="34"/>
        <v>-190.57714526874898</v>
      </c>
    </row>
    <row r="94" spans="2:33" x14ac:dyDescent="0.25">
      <c r="B94" s="64" t="str">
        <f>$B$57</f>
        <v xml:space="preserve">Investment in asset 2 </v>
      </c>
      <c r="C94" s="64"/>
      <c r="D94" s="64"/>
      <c r="E94" t="s">
        <v>57</v>
      </c>
      <c r="G94" s="69">
        <f>I94+NPV($F$52,J94:AC94)</f>
        <v>59.048739550658354</v>
      </c>
      <c r="H94" s="69"/>
      <c r="I94" s="66">
        <f>I90*((I90&gt;G90)-(I$61=$F$49))</f>
        <v>50</v>
      </c>
      <c r="J94" s="66">
        <f t="shared" ref="J94:AC94" si="35">J90*((J90&gt;I90)-(J$61=$F$49))</f>
        <v>0</v>
      </c>
      <c r="K94" s="66">
        <f t="shared" si="35"/>
        <v>0</v>
      </c>
      <c r="L94" s="66">
        <f t="shared" si="35"/>
        <v>0</v>
      </c>
      <c r="M94" s="66">
        <f t="shared" si="35"/>
        <v>0</v>
      </c>
      <c r="N94" s="66">
        <f t="shared" si="35"/>
        <v>0</v>
      </c>
      <c r="O94" s="66">
        <f t="shared" si="35"/>
        <v>0</v>
      </c>
      <c r="P94" s="66">
        <f t="shared" si="35"/>
        <v>0</v>
      </c>
      <c r="Q94" s="66">
        <f t="shared" si="35"/>
        <v>0</v>
      </c>
      <c r="R94" s="66">
        <f t="shared" si="35"/>
        <v>0</v>
      </c>
      <c r="S94" s="66">
        <f t="shared" si="35"/>
        <v>0</v>
      </c>
      <c r="T94" s="66">
        <f t="shared" si="35"/>
        <v>0</v>
      </c>
      <c r="U94" s="66">
        <f t="shared" si="35"/>
        <v>0</v>
      </c>
      <c r="V94" s="66">
        <f t="shared" si="35"/>
        <v>0</v>
      </c>
      <c r="W94" s="66">
        <f t="shared" si="35"/>
        <v>0</v>
      </c>
      <c r="X94" s="66">
        <f t="shared" si="35"/>
        <v>50</v>
      </c>
      <c r="Y94" s="66">
        <f t="shared" si="35"/>
        <v>0</v>
      </c>
      <c r="Z94" s="66">
        <f t="shared" si="35"/>
        <v>0</v>
      </c>
      <c r="AA94" s="66">
        <f t="shared" si="35"/>
        <v>0</v>
      </c>
      <c r="AB94" s="66">
        <f t="shared" si="35"/>
        <v>0</v>
      </c>
      <c r="AC94" s="66">
        <f t="shared" si="35"/>
        <v>-37.890745288268263</v>
      </c>
    </row>
    <row r="95" spans="2:33" x14ac:dyDescent="0.25">
      <c r="B95" s="64" t="s">
        <v>81</v>
      </c>
      <c r="C95" s="64"/>
      <c r="D95" s="64"/>
      <c r="E95" t="s">
        <v>57</v>
      </c>
      <c r="G95" s="69">
        <f>I95+NPV($F$52,J95:AC95)</f>
        <v>230.67048181370308</v>
      </c>
      <c r="H95" s="69"/>
      <c r="I95" s="66"/>
      <c r="J95" s="66">
        <f>J$29</f>
        <v>18.904155699082835</v>
      </c>
      <c r="K95" s="66">
        <f t="shared" ref="K95:AC95" si="36">K$29</f>
        <v>18.818806135764426</v>
      </c>
      <c r="L95" s="66">
        <f t="shared" si="36"/>
        <v>18.587853734411972</v>
      </c>
      <c r="M95" s="66">
        <f t="shared" si="36"/>
        <v>18.337110617521361</v>
      </c>
      <c r="N95" s="66">
        <f t="shared" si="36"/>
        <v>17.692551272368053</v>
      </c>
      <c r="O95" s="66">
        <f t="shared" si="36"/>
        <v>16.78805333399054</v>
      </c>
      <c r="P95" s="66">
        <f t="shared" si="36"/>
        <v>16.982547359254294</v>
      </c>
      <c r="Q95" s="66">
        <f t="shared" si="36"/>
        <v>17.184877263054872</v>
      </c>
      <c r="R95" s="66">
        <f t="shared" si="36"/>
        <v>17.389203541659491</v>
      </c>
      <c r="S95" s="66">
        <f t="shared" si="36"/>
        <v>22.416913706130927</v>
      </c>
      <c r="T95" s="66">
        <f t="shared" si="36"/>
        <v>22.573089044799097</v>
      </c>
      <c r="U95" s="66">
        <f t="shared" si="36"/>
        <v>22.7409796018671</v>
      </c>
      <c r="V95" s="66">
        <f t="shared" si="36"/>
        <v>22.920580207335643</v>
      </c>
      <c r="W95" s="66">
        <f t="shared" si="36"/>
        <v>23.107992681737166</v>
      </c>
      <c r="X95" s="66">
        <f t="shared" si="36"/>
        <v>23.30711520453923</v>
      </c>
      <c r="Y95" s="66">
        <f t="shared" si="36"/>
        <v>23.517952945741122</v>
      </c>
      <c r="Z95" s="66">
        <f t="shared" si="36"/>
        <v>23.744404084810395</v>
      </c>
      <c r="AA95" s="66">
        <f t="shared" si="36"/>
        <v>23.982570442279499</v>
      </c>
      <c r="AB95" s="66">
        <f t="shared" si="36"/>
        <v>24.236355367615285</v>
      </c>
      <c r="AC95" s="66">
        <f t="shared" si="36"/>
        <v>24.505758860817743</v>
      </c>
    </row>
    <row r="96" spans="2:33" x14ac:dyDescent="0.25">
      <c r="B96" s="64" t="s">
        <v>84</v>
      </c>
      <c r="C96" s="64"/>
      <c r="D96" s="64"/>
      <c r="E96" t="s">
        <v>57</v>
      </c>
      <c r="G96" s="69">
        <f>I96+NPV($F$52,J96:AC96)</f>
        <v>20.241037444526917</v>
      </c>
      <c r="H96" s="69"/>
      <c r="I96" s="66"/>
      <c r="J96" s="66">
        <f>J$30</f>
        <v>1.7647058823529413</v>
      </c>
      <c r="K96" s="66">
        <f t="shared" ref="K96:AC96" si="37">K$30</f>
        <v>1.7647058823529413</v>
      </c>
      <c r="L96" s="66">
        <f t="shared" si="37"/>
        <v>1.7647058823529413</v>
      </c>
      <c r="M96" s="66">
        <f t="shared" si="37"/>
        <v>1.7647058823529413</v>
      </c>
      <c r="N96" s="66">
        <f t="shared" si="37"/>
        <v>1.7647058823529413</v>
      </c>
      <c r="O96" s="66">
        <f t="shared" si="37"/>
        <v>1.7647058823529413</v>
      </c>
      <c r="P96" s="66">
        <f t="shared" si="37"/>
        <v>1.7647058823529413</v>
      </c>
      <c r="Q96" s="66">
        <f t="shared" si="37"/>
        <v>1.7647058823529413</v>
      </c>
      <c r="R96" s="66">
        <f t="shared" si="37"/>
        <v>1.7647058823529413</v>
      </c>
      <c r="S96" s="66">
        <f t="shared" si="37"/>
        <v>1.7647058823529413</v>
      </c>
      <c r="T96" s="66">
        <f t="shared" si="37"/>
        <v>1.7647058823529413</v>
      </c>
      <c r="U96" s="66">
        <f t="shared" si="37"/>
        <v>1.7647058823529413</v>
      </c>
      <c r="V96" s="66">
        <f t="shared" si="37"/>
        <v>1.7647058823529413</v>
      </c>
      <c r="W96" s="66">
        <f t="shared" si="37"/>
        <v>1.7647058823529413</v>
      </c>
      <c r="X96" s="66">
        <f t="shared" si="37"/>
        <v>1.7647058823529413</v>
      </c>
      <c r="Y96" s="66">
        <f t="shared" si="37"/>
        <v>1.7647058823529413</v>
      </c>
      <c r="Z96" s="66">
        <f t="shared" si="37"/>
        <v>1.7647058823529413</v>
      </c>
      <c r="AA96" s="66">
        <f t="shared" si="37"/>
        <v>1.7647058823529413</v>
      </c>
      <c r="AB96" s="66">
        <f t="shared" si="37"/>
        <v>1.7647058823529413</v>
      </c>
      <c r="AC96" s="66">
        <f t="shared" si="37"/>
        <v>1.7647058823529413</v>
      </c>
    </row>
    <row r="97" spans="2:29" s="4" customFormat="1" x14ac:dyDescent="0.25">
      <c r="B97" s="19" t="s">
        <v>66</v>
      </c>
      <c r="C97" s="19"/>
      <c r="D97" s="19"/>
      <c r="E97" s="5" t="s">
        <v>57</v>
      </c>
      <c r="F97" s="5"/>
      <c r="G97" s="81">
        <f>I97+NPV($F$52,J97:AC97)</f>
        <v>500.53740407763655</v>
      </c>
      <c r="H97" s="82"/>
      <c r="I97" s="83">
        <f t="shared" ref="I97:AC97" si="38">I93+I94+I96+I95</f>
        <v>300</v>
      </c>
      <c r="J97" s="83">
        <f t="shared" si="38"/>
        <v>20.668861581435777</v>
      </c>
      <c r="K97" s="83">
        <f t="shared" si="38"/>
        <v>20.583512018117368</v>
      </c>
      <c r="L97" s="83">
        <f t="shared" si="38"/>
        <v>20.352559616764914</v>
      </c>
      <c r="M97" s="83">
        <f t="shared" si="38"/>
        <v>20.101816499874303</v>
      </c>
      <c r="N97" s="83">
        <f t="shared" si="38"/>
        <v>19.457257154720995</v>
      </c>
      <c r="O97" s="83">
        <f t="shared" si="38"/>
        <v>18.552759216343482</v>
      </c>
      <c r="P97" s="83">
        <f t="shared" si="38"/>
        <v>18.747253241607236</v>
      </c>
      <c r="Q97" s="83">
        <f t="shared" si="38"/>
        <v>18.949583145407814</v>
      </c>
      <c r="R97" s="83">
        <f t="shared" si="38"/>
        <v>19.153909424012433</v>
      </c>
      <c r="S97" s="83">
        <f t="shared" si="38"/>
        <v>24.181619588483869</v>
      </c>
      <c r="T97" s="83">
        <f t="shared" si="38"/>
        <v>24.337794927152039</v>
      </c>
      <c r="U97" s="83">
        <f t="shared" si="38"/>
        <v>24.505685484220042</v>
      </c>
      <c r="V97" s="83">
        <f t="shared" si="38"/>
        <v>24.685286089688585</v>
      </c>
      <c r="W97" s="83">
        <f t="shared" si="38"/>
        <v>24.872698564090108</v>
      </c>
      <c r="X97" s="83">
        <f t="shared" si="38"/>
        <v>75.071821086892172</v>
      </c>
      <c r="Y97" s="83">
        <f t="shared" si="38"/>
        <v>25.282658828094064</v>
      </c>
      <c r="Z97" s="83">
        <f t="shared" si="38"/>
        <v>25.509109967163337</v>
      </c>
      <c r="AA97" s="83">
        <f t="shared" si="38"/>
        <v>25.747276324632441</v>
      </c>
      <c r="AB97" s="83">
        <f t="shared" si="38"/>
        <v>26.001061249968227</v>
      </c>
      <c r="AC97" s="83">
        <f t="shared" si="38"/>
        <v>-202.19742581384659</v>
      </c>
    </row>
    <row r="98" spans="2:29" x14ac:dyDescent="0.25">
      <c r="B98" s="55" t="s">
        <v>88</v>
      </c>
      <c r="C98" s="55"/>
      <c r="D98" s="55"/>
      <c r="E98" t="s">
        <v>57</v>
      </c>
      <c r="F98" t="b">
        <f>ROUND(G97,3)=ROUND(AC98,3)</f>
        <v>1</v>
      </c>
      <c r="G98" s="66"/>
      <c r="H98" s="66"/>
      <c r="I98" s="66">
        <f>I97/(1+$F$52)^(I$61)+G98</f>
        <v>300</v>
      </c>
      <c r="J98" s="66">
        <f t="shared" ref="J98:AC98" si="39">J97/(1+$F$52)^(J$61)+I98</f>
        <v>319.49892602022243</v>
      </c>
      <c r="K98" s="66">
        <f t="shared" si="39"/>
        <v>337.8181784393372</v>
      </c>
      <c r="L98" s="66">
        <f t="shared" si="39"/>
        <v>354.90657995263751</v>
      </c>
      <c r="M98" s="66">
        <f t="shared" si="39"/>
        <v>370.82910142176144</v>
      </c>
      <c r="N98" s="66">
        <f t="shared" si="39"/>
        <v>385.36869585218324</v>
      </c>
      <c r="O98" s="66">
        <f t="shared" si="39"/>
        <v>398.4476590159839</v>
      </c>
      <c r="P98" s="66">
        <f t="shared" si="39"/>
        <v>410.9156531451942</v>
      </c>
      <c r="Q98" s="66">
        <f t="shared" si="39"/>
        <v>422.80485604239362</v>
      </c>
      <c r="R98" s="66">
        <f t="shared" si="39"/>
        <v>434.14202560105986</v>
      </c>
      <c r="S98" s="66">
        <f t="shared" si="39"/>
        <v>447.64491567661753</v>
      </c>
      <c r="T98" s="66">
        <f t="shared" si="39"/>
        <v>460.46576243978069</v>
      </c>
      <c r="U98" s="66">
        <f t="shared" si="39"/>
        <v>472.64433735889168</v>
      </c>
      <c r="V98" s="66">
        <f t="shared" si="39"/>
        <v>484.2177627529565</v>
      </c>
      <c r="W98" s="66">
        <f t="shared" si="39"/>
        <v>495.21898131457846</v>
      </c>
      <c r="X98" s="66">
        <f t="shared" si="39"/>
        <v>526.54382929992812</v>
      </c>
      <c r="Y98" s="66">
        <f t="shared" si="39"/>
        <v>536.49625398998535</v>
      </c>
      <c r="Z98" s="66">
        <f t="shared" si="39"/>
        <v>545.96942978186678</v>
      </c>
      <c r="AA98" s="66">
        <f t="shared" si="39"/>
        <v>554.98982818068976</v>
      </c>
      <c r="AB98" s="66">
        <f t="shared" si="39"/>
        <v>563.58351721059216</v>
      </c>
      <c r="AC98" s="66">
        <f t="shared" si="39"/>
        <v>500.53740407763644</v>
      </c>
    </row>
    <row r="99" spans="2:29" x14ac:dyDescent="0.25">
      <c r="B99" s="55"/>
      <c r="C99" s="55"/>
      <c r="D99" s="55"/>
      <c r="G99" s="70"/>
      <c r="H99" s="70"/>
      <c r="I99" s="66"/>
      <c r="J99" s="66"/>
      <c r="K99" s="66"/>
      <c r="L99" s="66"/>
      <c r="M99" s="66"/>
      <c r="N99" s="66"/>
      <c r="O99" s="66"/>
      <c r="P99" s="66"/>
      <c r="Q99" s="66"/>
      <c r="R99" s="66"/>
      <c r="S99" s="66"/>
      <c r="T99" s="66"/>
      <c r="U99" s="66"/>
      <c r="V99" s="66"/>
      <c r="W99" s="66"/>
      <c r="X99" s="66"/>
      <c r="Y99" s="66"/>
      <c r="Z99" s="66"/>
      <c r="AA99" s="66"/>
      <c r="AB99" s="66"/>
      <c r="AC99" s="66"/>
    </row>
    <row r="100" spans="2:29" x14ac:dyDescent="0.25">
      <c r="B100" s="2" t="s">
        <v>72</v>
      </c>
      <c r="C100" s="2"/>
      <c r="D100" s="2"/>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row>
    <row r="101" spans="2:29" x14ac:dyDescent="0.25">
      <c r="B101" s="64" t="s">
        <v>68</v>
      </c>
      <c r="C101" s="64"/>
      <c r="D101" s="64"/>
      <c r="E101" t="s">
        <v>57</v>
      </c>
      <c r="G101" s="69">
        <f>I101+NPV($F$52,J101:AC101)</f>
        <v>190.57714526874821</v>
      </c>
      <c r="H101" s="69"/>
      <c r="I101" s="66"/>
      <c r="J101" s="66">
        <f>IFERROR(PMT($F$52,$F$56,-$F$55),0)</f>
        <v>16.615383980168883</v>
      </c>
      <c r="K101" s="66">
        <f t="shared" ref="K101:AC101" si="40">IFERROR(PMT($F$52,$F$56,-$F$55),0)</f>
        <v>16.615383980168883</v>
      </c>
      <c r="L101" s="66">
        <f t="shared" si="40"/>
        <v>16.615383980168883</v>
      </c>
      <c r="M101" s="66">
        <f t="shared" si="40"/>
        <v>16.615383980168883</v>
      </c>
      <c r="N101" s="66">
        <f t="shared" si="40"/>
        <v>16.615383980168883</v>
      </c>
      <c r="O101" s="66">
        <f t="shared" si="40"/>
        <v>16.615383980168883</v>
      </c>
      <c r="P101" s="66">
        <f t="shared" si="40"/>
        <v>16.615383980168883</v>
      </c>
      <c r="Q101" s="66">
        <f t="shared" si="40"/>
        <v>16.615383980168883</v>
      </c>
      <c r="R101" s="66">
        <f t="shared" si="40"/>
        <v>16.615383980168883</v>
      </c>
      <c r="S101" s="66">
        <f t="shared" si="40"/>
        <v>16.615383980168883</v>
      </c>
      <c r="T101" s="66">
        <f t="shared" si="40"/>
        <v>16.615383980168883</v>
      </c>
      <c r="U101" s="66">
        <f t="shared" si="40"/>
        <v>16.615383980168883</v>
      </c>
      <c r="V101" s="66">
        <f t="shared" si="40"/>
        <v>16.615383980168883</v>
      </c>
      <c r="W101" s="66">
        <f t="shared" si="40"/>
        <v>16.615383980168883</v>
      </c>
      <c r="X101" s="66">
        <f t="shared" si="40"/>
        <v>16.615383980168883</v>
      </c>
      <c r="Y101" s="66">
        <f t="shared" si="40"/>
        <v>16.615383980168883</v>
      </c>
      <c r="Z101" s="66">
        <f t="shared" si="40"/>
        <v>16.615383980168883</v>
      </c>
      <c r="AA101" s="66">
        <f t="shared" si="40"/>
        <v>16.615383980168883</v>
      </c>
      <c r="AB101" s="66">
        <f t="shared" si="40"/>
        <v>16.615383980168883</v>
      </c>
      <c r="AC101" s="66">
        <f t="shared" si="40"/>
        <v>16.615383980168883</v>
      </c>
    </row>
    <row r="102" spans="2:29" x14ac:dyDescent="0.25">
      <c r="B102" s="64" t="s">
        <v>69</v>
      </c>
      <c r="C102" s="64"/>
      <c r="D102" s="64"/>
      <c r="E102" t="s">
        <v>57</v>
      </c>
      <c r="G102" s="69">
        <f>I102+NPV($F$52,J102:AC102)</f>
        <v>59.04873955065834</v>
      </c>
      <c r="H102" s="69"/>
      <c r="I102" s="66"/>
      <c r="J102" s="66">
        <f>IFERROR(PMT($F$52,$F$58,-$F$57),0)</f>
        <v>5.1481381977656362</v>
      </c>
      <c r="K102" s="66">
        <f t="shared" ref="K102:AC102" si="41">IFERROR(PMT($F$52,$F$58,-$F$57),0)</f>
        <v>5.1481381977656362</v>
      </c>
      <c r="L102" s="66">
        <f t="shared" si="41"/>
        <v>5.1481381977656362</v>
      </c>
      <c r="M102" s="66">
        <f t="shared" si="41"/>
        <v>5.1481381977656362</v>
      </c>
      <c r="N102" s="66">
        <f t="shared" si="41"/>
        <v>5.1481381977656362</v>
      </c>
      <c r="O102" s="66">
        <f t="shared" si="41"/>
        <v>5.1481381977656362</v>
      </c>
      <c r="P102" s="66">
        <f t="shared" si="41"/>
        <v>5.1481381977656362</v>
      </c>
      <c r="Q102" s="66">
        <f t="shared" si="41"/>
        <v>5.1481381977656362</v>
      </c>
      <c r="R102" s="66">
        <f t="shared" si="41"/>
        <v>5.1481381977656362</v>
      </c>
      <c r="S102" s="66">
        <f t="shared" si="41"/>
        <v>5.1481381977656362</v>
      </c>
      <c r="T102" s="66">
        <f t="shared" si="41"/>
        <v>5.1481381977656362</v>
      </c>
      <c r="U102" s="66">
        <f t="shared" si="41"/>
        <v>5.1481381977656362</v>
      </c>
      <c r="V102" s="66">
        <f t="shared" si="41"/>
        <v>5.1481381977656362</v>
      </c>
      <c r="W102" s="66">
        <f t="shared" si="41"/>
        <v>5.1481381977656362</v>
      </c>
      <c r="X102" s="66">
        <f t="shared" si="41"/>
        <v>5.1481381977656362</v>
      </c>
      <c r="Y102" s="66">
        <f t="shared" si="41"/>
        <v>5.1481381977656362</v>
      </c>
      <c r="Z102" s="66">
        <f t="shared" si="41"/>
        <v>5.1481381977656362</v>
      </c>
      <c r="AA102" s="66">
        <f t="shared" si="41"/>
        <v>5.1481381977656362</v>
      </c>
      <c r="AB102" s="66">
        <f t="shared" si="41"/>
        <v>5.1481381977656362</v>
      </c>
      <c r="AC102" s="66">
        <f t="shared" si="41"/>
        <v>5.1481381977656362</v>
      </c>
    </row>
    <row r="103" spans="2:29" x14ac:dyDescent="0.25">
      <c r="B103" s="64" t="s">
        <v>81</v>
      </c>
      <c r="C103" s="64"/>
      <c r="D103" s="64"/>
      <c r="E103" t="s">
        <v>57</v>
      </c>
      <c r="G103" s="69">
        <f>I103+NPV($F$52,J103:AC103)</f>
        <v>230.67048181370308</v>
      </c>
      <c r="H103" s="69"/>
      <c r="I103" s="66"/>
      <c r="J103" s="66">
        <f>J$29</f>
        <v>18.904155699082835</v>
      </c>
      <c r="K103" s="66">
        <f t="shared" ref="K103:AC103" si="42">K$29</f>
        <v>18.818806135764426</v>
      </c>
      <c r="L103" s="66">
        <f t="shared" si="42"/>
        <v>18.587853734411972</v>
      </c>
      <c r="M103" s="66">
        <f t="shared" si="42"/>
        <v>18.337110617521361</v>
      </c>
      <c r="N103" s="66">
        <f t="shared" si="42"/>
        <v>17.692551272368053</v>
      </c>
      <c r="O103" s="66">
        <f t="shared" si="42"/>
        <v>16.78805333399054</v>
      </c>
      <c r="P103" s="66">
        <f t="shared" si="42"/>
        <v>16.982547359254294</v>
      </c>
      <c r="Q103" s="66">
        <f t="shared" si="42"/>
        <v>17.184877263054872</v>
      </c>
      <c r="R103" s="66">
        <f t="shared" si="42"/>
        <v>17.389203541659491</v>
      </c>
      <c r="S103" s="66">
        <f t="shared" si="42"/>
        <v>22.416913706130927</v>
      </c>
      <c r="T103" s="66">
        <f t="shared" si="42"/>
        <v>22.573089044799097</v>
      </c>
      <c r="U103" s="66">
        <f t="shared" si="42"/>
        <v>22.7409796018671</v>
      </c>
      <c r="V103" s="66">
        <f t="shared" si="42"/>
        <v>22.920580207335643</v>
      </c>
      <c r="W103" s="66">
        <f t="shared" si="42"/>
        <v>23.107992681737166</v>
      </c>
      <c r="X103" s="66">
        <f t="shared" si="42"/>
        <v>23.30711520453923</v>
      </c>
      <c r="Y103" s="66">
        <f t="shared" si="42"/>
        <v>23.517952945741122</v>
      </c>
      <c r="Z103" s="66">
        <f t="shared" si="42"/>
        <v>23.744404084810395</v>
      </c>
      <c r="AA103" s="66">
        <f t="shared" si="42"/>
        <v>23.982570442279499</v>
      </c>
      <c r="AB103" s="66">
        <f t="shared" si="42"/>
        <v>24.236355367615285</v>
      </c>
      <c r="AC103" s="66">
        <f t="shared" si="42"/>
        <v>24.505758860817743</v>
      </c>
    </row>
    <row r="104" spans="2:29" x14ac:dyDescent="0.25">
      <c r="B104" s="64" t="s">
        <v>84</v>
      </c>
      <c r="C104" s="64"/>
      <c r="D104" s="64"/>
      <c r="E104" t="s">
        <v>57</v>
      </c>
      <c r="G104" s="69">
        <f>I104+NPV($F$52,J104:AC104)</f>
        <v>20.241037444526917</v>
      </c>
      <c r="H104" s="69"/>
      <c r="I104" s="66"/>
      <c r="J104" s="66">
        <f>J$30</f>
        <v>1.7647058823529413</v>
      </c>
      <c r="K104" s="66">
        <f t="shared" ref="K104:AC104" si="43">K$30</f>
        <v>1.7647058823529413</v>
      </c>
      <c r="L104" s="66">
        <f t="shared" si="43"/>
        <v>1.7647058823529413</v>
      </c>
      <c r="M104" s="66">
        <f t="shared" si="43"/>
        <v>1.7647058823529413</v>
      </c>
      <c r="N104" s="66">
        <f t="shared" si="43"/>
        <v>1.7647058823529413</v>
      </c>
      <c r="O104" s="66">
        <f t="shared" si="43"/>
        <v>1.7647058823529413</v>
      </c>
      <c r="P104" s="66">
        <f t="shared" si="43"/>
        <v>1.7647058823529413</v>
      </c>
      <c r="Q104" s="66">
        <f t="shared" si="43"/>
        <v>1.7647058823529413</v>
      </c>
      <c r="R104" s="66">
        <f t="shared" si="43"/>
        <v>1.7647058823529413</v>
      </c>
      <c r="S104" s="66">
        <f t="shared" si="43"/>
        <v>1.7647058823529413</v>
      </c>
      <c r="T104" s="66">
        <f t="shared" si="43"/>
        <v>1.7647058823529413</v>
      </c>
      <c r="U104" s="66">
        <f t="shared" si="43"/>
        <v>1.7647058823529413</v>
      </c>
      <c r="V104" s="66">
        <f t="shared" si="43"/>
        <v>1.7647058823529413</v>
      </c>
      <c r="W104" s="66">
        <f t="shared" si="43"/>
        <v>1.7647058823529413</v>
      </c>
      <c r="X104" s="66">
        <f t="shared" si="43"/>
        <v>1.7647058823529413</v>
      </c>
      <c r="Y104" s="66">
        <f t="shared" si="43"/>
        <v>1.7647058823529413</v>
      </c>
      <c r="Z104" s="66">
        <f t="shared" si="43"/>
        <v>1.7647058823529413</v>
      </c>
      <c r="AA104" s="66">
        <f t="shared" si="43"/>
        <v>1.7647058823529413</v>
      </c>
      <c r="AB104" s="66">
        <f t="shared" si="43"/>
        <v>1.7647058823529413</v>
      </c>
      <c r="AC104" s="66">
        <f t="shared" si="43"/>
        <v>1.7647058823529413</v>
      </c>
    </row>
    <row r="105" spans="2:29" s="4" customFormat="1" x14ac:dyDescent="0.25">
      <c r="B105" s="19" t="s">
        <v>66</v>
      </c>
      <c r="C105" s="19"/>
      <c r="D105" s="19"/>
      <c r="E105" s="5" t="s">
        <v>57</v>
      </c>
      <c r="F105" s="5"/>
      <c r="G105" s="81">
        <f>I105+NPV($F$52,J105:AC105)</f>
        <v>500.5374040776365</v>
      </c>
      <c r="H105" s="82"/>
      <c r="I105" s="83">
        <f t="shared" ref="I105:AC105" si="44">I101+I102+I104+I103</f>
        <v>0</v>
      </c>
      <c r="J105" s="83">
        <f t="shared" si="44"/>
        <v>42.432383759370296</v>
      </c>
      <c r="K105" s="83">
        <f t="shared" si="44"/>
        <v>42.347034196051887</v>
      </c>
      <c r="L105" s="83">
        <f t="shared" si="44"/>
        <v>42.116081794699433</v>
      </c>
      <c r="M105" s="83">
        <f t="shared" si="44"/>
        <v>41.865338677808822</v>
      </c>
      <c r="N105" s="83">
        <f t="shared" si="44"/>
        <v>41.220779332655511</v>
      </c>
      <c r="O105" s="83">
        <f t="shared" si="44"/>
        <v>40.316281394278001</v>
      </c>
      <c r="P105" s="83">
        <f t="shared" si="44"/>
        <v>40.510775419541758</v>
      </c>
      <c r="Q105" s="83">
        <f t="shared" si="44"/>
        <v>40.713105323342333</v>
      </c>
      <c r="R105" s="83">
        <f t="shared" si="44"/>
        <v>40.917431601946952</v>
      </c>
      <c r="S105" s="83">
        <f t="shared" si="44"/>
        <v>45.945141766418388</v>
      </c>
      <c r="T105" s="83">
        <f t="shared" si="44"/>
        <v>46.101317105086558</v>
      </c>
      <c r="U105" s="83">
        <f t="shared" si="44"/>
        <v>46.269207662154557</v>
      </c>
      <c r="V105" s="83">
        <f t="shared" si="44"/>
        <v>46.448808267623107</v>
      </c>
      <c r="W105" s="83">
        <f t="shared" si="44"/>
        <v>46.636220742024626</v>
      </c>
      <c r="X105" s="83">
        <f t="shared" si="44"/>
        <v>46.83534326482669</v>
      </c>
      <c r="Y105" s="83">
        <f t="shared" si="44"/>
        <v>47.046181006028583</v>
      </c>
      <c r="Z105" s="83">
        <f t="shared" si="44"/>
        <v>47.272632145097859</v>
      </c>
      <c r="AA105" s="83">
        <f t="shared" si="44"/>
        <v>47.510798502566956</v>
      </c>
      <c r="AB105" s="83">
        <f t="shared" si="44"/>
        <v>47.76458342790275</v>
      </c>
      <c r="AC105" s="83">
        <f t="shared" si="44"/>
        <v>48.033986921105203</v>
      </c>
    </row>
    <row r="106" spans="2:29" x14ac:dyDescent="0.25">
      <c r="B106" s="55" t="s">
        <v>88</v>
      </c>
      <c r="C106" s="55"/>
      <c r="D106" s="55"/>
      <c r="E106" t="s">
        <v>57</v>
      </c>
      <c r="F106" t="b">
        <f>ROUND(G105,3)=ROUND(AC106,3)</f>
        <v>1</v>
      </c>
      <c r="G106" s="66"/>
      <c r="H106" s="66"/>
      <c r="I106" s="66">
        <f>I105/(1+$F$52)^(I$61)+G106</f>
        <v>0</v>
      </c>
      <c r="J106" s="66">
        <f t="shared" ref="J106:AC106" si="45">J105/(1+$F$52)^(J$61)+I106</f>
        <v>40.030550716387069</v>
      </c>
      <c r="K106" s="66">
        <f t="shared" si="45"/>
        <v>77.719260396034514</v>
      </c>
      <c r="L106" s="66">
        <f t="shared" si="45"/>
        <v>113.08073479662983</v>
      </c>
      <c r="M106" s="66">
        <f t="shared" si="45"/>
        <v>146.2420042726358</v>
      </c>
      <c r="N106" s="66">
        <f t="shared" si="45"/>
        <v>177.04456852087088</v>
      </c>
      <c r="O106" s="66">
        <f t="shared" si="45"/>
        <v>205.46595604109916</v>
      </c>
      <c r="P106" s="66">
        <f t="shared" si="45"/>
        <v>232.40793541222229</v>
      </c>
      <c r="Q106" s="66">
        <f t="shared" si="45"/>
        <v>257.95184136783001</v>
      </c>
      <c r="R106" s="66">
        <f t="shared" si="45"/>
        <v>282.17080626461728</v>
      </c>
      <c r="S106" s="66">
        <f t="shared" si="45"/>
        <v>307.82633345160997</v>
      </c>
      <c r="T106" s="66">
        <f t="shared" si="45"/>
        <v>332.11193220669293</v>
      </c>
      <c r="U106" s="66">
        <f t="shared" si="45"/>
        <v>355.10631089176593</v>
      </c>
      <c r="V106" s="66">
        <f t="shared" si="45"/>
        <v>376.88332474428552</v>
      </c>
      <c r="W106" s="66">
        <f t="shared" si="45"/>
        <v>397.51057015350631</v>
      </c>
      <c r="X106" s="66">
        <f t="shared" si="45"/>
        <v>417.05332250547411</v>
      </c>
      <c r="Y106" s="66">
        <f t="shared" si="45"/>
        <v>435.57287682137576</v>
      </c>
      <c r="Z106" s="66">
        <f t="shared" si="45"/>
        <v>453.12825037348784</v>
      </c>
      <c r="AA106" s="66">
        <f t="shared" si="45"/>
        <v>469.77336364045289</v>
      </c>
      <c r="AB106" s="66">
        <f t="shared" si="45"/>
        <v>485.56017990445156</v>
      </c>
      <c r="AC106" s="66">
        <f t="shared" si="45"/>
        <v>500.5374040776365</v>
      </c>
    </row>
  </sheetData>
  <pageMargins left="0.7" right="0.7" top="0.75" bottom="0.75" header="0.3" footer="0.3"/>
  <headerFooter>
    <oddFooter>&amp;C_x000D_&amp;1#&amp;"Verdana"&amp;7&amp;K000000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sheetPr>
  <dimension ref="A2:AI106"/>
  <sheetViews>
    <sheetView topLeftCell="A44" workbookViewId="0">
      <selection activeCell="H71" sqref="H71"/>
    </sheetView>
  </sheetViews>
  <sheetFormatPr defaultRowHeight="15" x14ac:dyDescent="0.25"/>
  <cols>
    <col min="1" max="1" width="3.7109375" customWidth="1"/>
    <col min="2" max="2" width="36.7109375" customWidth="1"/>
    <col min="3" max="6" width="15.7109375" customWidth="1"/>
    <col min="7" max="29" width="9.28515625" customWidth="1"/>
  </cols>
  <sheetData>
    <row r="2" spans="1:35" x14ac:dyDescent="0.25">
      <c r="B2" s="6" t="str">
        <f>Overview!$B$2</f>
        <v>Appendix A to the report: Recommendations to the Proposed Reforms in the District Heating Sector in Ukraine - Part 2</v>
      </c>
    </row>
    <row r="3" spans="1:35" ht="21" x14ac:dyDescent="0.35">
      <c r="B3" s="46" t="s">
        <v>94</v>
      </c>
      <c r="C3" s="46"/>
      <c r="D3" s="46"/>
    </row>
    <row r="6" spans="1:35" s="6" customFormat="1" ht="15" customHeight="1" x14ac:dyDescent="0.25">
      <c r="B6" s="43" t="s">
        <v>74</v>
      </c>
      <c r="AD6"/>
      <c r="AE6"/>
      <c r="AF6"/>
      <c r="AG6"/>
      <c r="AH6"/>
      <c r="AI6"/>
    </row>
    <row r="7" spans="1:35" s="6" customFormat="1" ht="15" customHeight="1" x14ac:dyDescent="0.25">
      <c r="B7" s="29"/>
      <c r="C7" s="30"/>
      <c r="D7" s="30"/>
      <c r="E7" s="30" t="s">
        <v>32</v>
      </c>
      <c r="F7" s="30"/>
      <c r="G7" s="37" t="s">
        <v>49</v>
      </c>
      <c r="H7" s="37"/>
      <c r="I7" s="30">
        <v>0</v>
      </c>
      <c r="J7" s="30">
        <f>I7+1</f>
        <v>1</v>
      </c>
      <c r="K7" s="30">
        <f t="shared" ref="K7:AC8" si="0">J7+1</f>
        <v>2</v>
      </c>
      <c r="L7" s="30">
        <f t="shared" si="0"/>
        <v>3</v>
      </c>
      <c r="M7" s="30">
        <f t="shared" si="0"/>
        <v>4</v>
      </c>
      <c r="N7" s="30">
        <f t="shared" si="0"/>
        <v>5</v>
      </c>
      <c r="O7" s="30">
        <f t="shared" si="0"/>
        <v>6</v>
      </c>
      <c r="P7" s="30">
        <f t="shared" si="0"/>
        <v>7</v>
      </c>
      <c r="Q7" s="30">
        <f t="shared" si="0"/>
        <v>8</v>
      </c>
      <c r="R7" s="30">
        <f t="shared" si="0"/>
        <v>9</v>
      </c>
      <c r="S7" s="30">
        <f t="shared" si="0"/>
        <v>10</v>
      </c>
      <c r="T7" s="30">
        <f t="shared" si="0"/>
        <v>11</v>
      </c>
      <c r="U7" s="30">
        <f t="shared" si="0"/>
        <v>12</v>
      </c>
      <c r="V7" s="30">
        <f t="shared" si="0"/>
        <v>13</v>
      </c>
      <c r="W7" s="30">
        <f t="shared" si="0"/>
        <v>14</v>
      </c>
      <c r="X7" s="30">
        <f t="shared" si="0"/>
        <v>15</v>
      </c>
      <c r="Y7" s="30">
        <f t="shared" si="0"/>
        <v>16</v>
      </c>
      <c r="Z7" s="30">
        <f t="shared" si="0"/>
        <v>17</v>
      </c>
      <c r="AA7" s="30">
        <f t="shared" si="0"/>
        <v>18</v>
      </c>
      <c r="AB7" s="30">
        <f t="shared" si="0"/>
        <v>19</v>
      </c>
      <c r="AC7" s="31">
        <f t="shared" si="0"/>
        <v>20</v>
      </c>
      <c r="AD7"/>
      <c r="AE7"/>
      <c r="AF7"/>
      <c r="AG7"/>
      <c r="AH7"/>
      <c r="AI7"/>
    </row>
    <row r="8" spans="1:35" s="6" customFormat="1" ht="15" customHeight="1" x14ac:dyDescent="0.25">
      <c r="B8" s="32"/>
      <c r="C8" s="33"/>
      <c r="D8" s="33"/>
      <c r="E8" s="45"/>
      <c r="F8" s="33"/>
      <c r="G8" s="33"/>
      <c r="H8" s="33"/>
      <c r="I8" s="33">
        <v>2024</v>
      </c>
      <c r="J8" s="33">
        <f>I8+1</f>
        <v>2025</v>
      </c>
      <c r="K8" s="33">
        <f t="shared" si="0"/>
        <v>2026</v>
      </c>
      <c r="L8" s="33">
        <f t="shared" si="0"/>
        <v>2027</v>
      </c>
      <c r="M8" s="33">
        <f t="shared" si="0"/>
        <v>2028</v>
      </c>
      <c r="N8" s="33">
        <f t="shared" si="0"/>
        <v>2029</v>
      </c>
      <c r="O8" s="33">
        <f t="shared" si="0"/>
        <v>2030</v>
      </c>
      <c r="P8" s="33">
        <f t="shared" si="0"/>
        <v>2031</v>
      </c>
      <c r="Q8" s="33">
        <f t="shared" si="0"/>
        <v>2032</v>
      </c>
      <c r="R8" s="33">
        <f t="shared" si="0"/>
        <v>2033</v>
      </c>
      <c r="S8" s="33">
        <f t="shared" si="0"/>
        <v>2034</v>
      </c>
      <c r="T8" s="33">
        <f t="shared" si="0"/>
        <v>2035</v>
      </c>
      <c r="U8" s="33">
        <f t="shared" si="0"/>
        <v>2036</v>
      </c>
      <c r="V8" s="33">
        <f t="shared" si="0"/>
        <v>2037</v>
      </c>
      <c r="W8" s="33">
        <f t="shared" si="0"/>
        <v>2038</v>
      </c>
      <c r="X8" s="33">
        <f t="shared" si="0"/>
        <v>2039</v>
      </c>
      <c r="Y8" s="33">
        <f t="shared" si="0"/>
        <v>2040</v>
      </c>
      <c r="Z8" s="33">
        <f t="shared" si="0"/>
        <v>2041</v>
      </c>
      <c r="AA8" s="33">
        <f t="shared" si="0"/>
        <v>2042</v>
      </c>
      <c r="AB8" s="33">
        <f t="shared" si="0"/>
        <v>2043</v>
      </c>
      <c r="AC8" s="35">
        <f t="shared" si="0"/>
        <v>2044</v>
      </c>
      <c r="AD8"/>
      <c r="AE8"/>
      <c r="AF8"/>
      <c r="AG8"/>
      <c r="AH8"/>
      <c r="AI8"/>
    </row>
    <row r="10" spans="1:35" x14ac:dyDescent="0.25">
      <c r="B10" t="s">
        <v>75</v>
      </c>
      <c r="E10" t="s">
        <v>82</v>
      </c>
      <c r="J10" s="85">
        <v>10000</v>
      </c>
      <c r="K10" s="66">
        <f>J10</f>
        <v>10000</v>
      </c>
      <c r="L10" s="66">
        <f t="shared" ref="L10:AC11" si="1">K10</f>
        <v>10000</v>
      </c>
      <c r="M10" s="66">
        <f t="shared" si="1"/>
        <v>10000</v>
      </c>
      <c r="N10" s="66">
        <f t="shared" si="1"/>
        <v>10000</v>
      </c>
      <c r="O10" s="66">
        <f t="shared" si="1"/>
        <v>10000</v>
      </c>
      <c r="P10" s="66">
        <f t="shared" si="1"/>
        <v>10000</v>
      </c>
      <c r="Q10" s="66">
        <f t="shared" si="1"/>
        <v>10000</v>
      </c>
      <c r="R10" s="66">
        <f t="shared" si="1"/>
        <v>10000</v>
      </c>
      <c r="S10" s="66">
        <f t="shared" si="1"/>
        <v>10000</v>
      </c>
      <c r="T10" s="66">
        <f t="shared" si="1"/>
        <v>10000</v>
      </c>
      <c r="U10" s="66">
        <f t="shared" si="1"/>
        <v>10000</v>
      </c>
      <c r="V10" s="66">
        <f t="shared" si="1"/>
        <v>10000</v>
      </c>
      <c r="W10" s="66">
        <f t="shared" si="1"/>
        <v>10000</v>
      </c>
      <c r="X10" s="66">
        <f t="shared" si="1"/>
        <v>10000</v>
      </c>
      <c r="Y10" s="66">
        <f t="shared" si="1"/>
        <v>10000</v>
      </c>
      <c r="Z10" s="66">
        <f t="shared" si="1"/>
        <v>10000</v>
      </c>
      <c r="AA10" s="66">
        <f t="shared" si="1"/>
        <v>10000</v>
      </c>
      <c r="AB10" s="66">
        <f t="shared" si="1"/>
        <v>10000</v>
      </c>
      <c r="AC10" s="66">
        <f t="shared" si="1"/>
        <v>10000</v>
      </c>
    </row>
    <row r="11" spans="1:35" x14ac:dyDescent="0.25">
      <c r="B11" t="s">
        <v>76</v>
      </c>
      <c r="E11" t="s">
        <v>83</v>
      </c>
      <c r="J11" s="86">
        <v>0.15</v>
      </c>
      <c r="K11" s="1">
        <f>J11</f>
        <v>0.15</v>
      </c>
      <c r="L11" s="1">
        <f t="shared" si="1"/>
        <v>0.15</v>
      </c>
      <c r="M11" s="1">
        <f t="shared" si="1"/>
        <v>0.15</v>
      </c>
      <c r="N11" s="1">
        <f t="shared" si="1"/>
        <v>0.15</v>
      </c>
      <c r="O11" s="1">
        <f t="shared" si="1"/>
        <v>0.15</v>
      </c>
      <c r="P11" s="1">
        <f t="shared" si="1"/>
        <v>0.15</v>
      </c>
      <c r="Q11" s="1">
        <f t="shared" si="1"/>
        <v>0.15</v>
      </c>
      <c r="R11" s="1">
        <f t="shared" si="1"/>
        <v>0.15</v>
      </c>
      <c r="S11" s="1">
        <f t="shared" si="1"/>
        <v>0.15</v>
      </c>
      <c r="T11" s="1">
        <f t="shared" si="1"/>
        <v>0.15</v>
      </c>
      <c r="U11" s="1">
        <f t="shared" si="1"/>
        <v>0.15</v>
      </c>
      <c r="V11" s="1">
        <f t="shared" si="1"/>
        <v>0.15</v>
      </c>
      <c r="W11" s="1">
        <f t="shared" si="1"/>
        <v>0.15</v>
      </c>
      <c r="X11" s="1">
        <f t="shared" si="1"/>
        <v>0.15</v>
      </c>
      <c r="Y11" s="1">
        <f t="shared" si="1"/>
        <v>0.15</v>
      </c>
      <c r="Z11" s="1">
        <f t="shared" si="1"/>
        <v>0.15</v>
      </c>
      <c r="AA11" s="1">
        <f t="shared" si="1"/>
        <v>0.15</v>
      </c>
      <c r="AB11" s="1">
        <f t="shared" si="1"/>
        <v>0.15</v>
      </c>
      <c r="AC11" s="1">
        <f t="shared" si="1"/>
        <v>0.15</v>
      </c>
    </row>
    <row r="12" spans="1:35" x14ac:dyDescent="0.25">
      <c r="B12" t="s">
        <v>76</v>
      </c>
      <c r="C12" s="1"/>
      <c r="E12" t="s">
        <v>82</v>
      </c>
      <c r="J12" s="66">
        <f>J13-J10</f>
        <v>1764.7058823529424</v>
      </c>
      <c r="K12" s="66">
        <f>K13-K10</f>
        <v>1764.7058823529424</v>
      </c>
      <c r="L12" s="66">
        <f t="shared" ref="L12:AC12" si="2">L13-L10</f>
        <v>1764.7058823529424</v>
      </c>
      <c r="M12" s="66">
        <f t="shared" si="2"/>
        <v>1764.7058823529424</v>
      </c>
      <c r="N12" s="66">
        <f t="shared" si="2"/>
        <v>1764.7058823529424</v>
      </c>
      <c r="O12" s="66">
        <f t="shared" si="2"/>
        <v>1764.7058823529424</v>
      </c>
      <c r="P12" s="66">
        <f t="shared" si="2"/>
        <v>1764.7058823529424</v>
      </c>
      <c r="Q12" s="66">
        <f t="shared" si="2"/>
        <v>1764.7058823529424</v>
      </c>
      <c r="R12" s="66">
        <f t="shared" si="2"/>
        <v>1764.7058823529424</v>
      </c>
      <c r="S12" s="66">
        <f t="shared" si="2"/>
        <v>1764.7058823529424</v>
      </c>
      <c r="T12" s="66">
        <f t="shared" si="2"/>
        <v>1764.7058823529424</v>
      </c>
      <c r="U12" s="66">
        <f t="shared" si="2"/>
        <v>1764.7058823529424</v>
      </c>
      <c r="V12" s="66">
        <f t="shared" si="2"/>
        <v>1764.7058823529424</v>
      </c>
      <c r="W12" s="66">
        <f t="shared" si="2"/>
        <v>1764.7058823529424</v>
      </c>
      <c r="X12" s="66">
        <f t="shared" si="2"/>
        <v>1764.7058823529424</v>
      </c>
      <c r="Y12" s="66">
        <f t="shared" si="2"/>
        <v>1764.7058823529424</v>
      </c>
      <c r="Z12" s="66">
        <f t="shared" si="2"/>
        <v>1764.7058823529424</v>
      </c>
      <c r="AA12" s="66">
        <f t="shared" si="2"/>
        <v>1764.7058823529424</v>
      </c>
      <c r="AB12" s="66">
        <f t="shared" si="2"/>
        <v>1764.7058823529424</v>
      </c>
      <c r="AC12" s="66">
        <f t="shared" si="2"/>
        <v>1764.7058823529424</v>
      </c>
    </row>
    <row r="13" spans="1:35" x14ac:dyDescent="0.25">
      <c r="B13" t="s">
        <v>77</v>
      </c>
      <c r="E13" t="s">
        <v>82</v>
      </c>
      <c r="J13" s="66">
        <f t="shared" ref="J13:AC13" si="3">J$10/(1-J$11)</f>
        <v>11764.705882352942</v>
      </c>
      <c r="K13" s="66">
        <f t="shared" si="3"/>
        <v>11764.705882352942</v>
      </c>
      <c r="L13" s="66">
        <f t="shared" si="3"/>
        <v>11764.705882352942</v>
      </c>
      <c r="M13" s="66">
        <f t="shared" si="3"/>
        <v>11764.705882352942</v>
      </c>
      <c r="N13" s="66">
        <f t="shared" si="3"/>
        <v>11764.705882352942</v>
      </c>
      <c r="O13" s="66">
        <f t="shared" si="3"/>
        <v>11764.705882352942</v>
      </c>
      <c r="P13" s="66">
        <f t="shared" si="3"/>
        <v>11764.705882352942</v>
      </c>
      <c r="Q13" s="66">
        <f t="shared" si="3"/>
        <v>11764.705882352942</v>
      </c>
      <c r="R13" s="66">
        <f t="shared" si="3"/>
        <v>11764.705882352942</v>
      </c>
      <c r="S13" s="66">
        <f t="shared" si="3"/>
        <v>11764.705882352942</v>
      </c>
      <c r="T13" s="66">
        <f t="shared" si="3"/>
        <v>11764.705882352942</v>
      </c>
      <c r="U13" s="66">
        <f t="shared" si="3"/>
        <v>11764.705882352942</v>
      </c>
      <c r="V13" s="66">
        <f t="shared" si="3"/>
        <v>11764.705882352942</v>
      </c>
      <c r="W13" s="66">
        <f t="shared" si="3"/>
        <v>11764.705882352942</v>
      </c>
      <c r="X13" s="66">
        <f t="shared" si="3"/>
        <v>11764.705882352942</v>
      </c>
      <c r="Y13" s="66">
        <f t="shared" si="3"/>
        <v>11764.705882352942</v>
      </c>
      <c r="Z13" s="66">
        <f t="shared" si="3"/>
        <v>11764.705882352942</v>
      </c>
      <c r="AA13" s="66">
        <f t="shared" si="3"/>
        <v>11764.705882352942</v>
      </c>
      <c r="AB13" s="66">
        <f t="shared" si="3"/>
        <v>11764.705882352942</v>
      </c>
      <c r="AC13" s="66">
        <f t="shared" si="3"/>
        <v>11764.705882352942</v>
      </c>
    </row>
    <row r="15" spans="1:35" x14ac:dyDescent="0.25">
      <c r="B15" t="s">
        <v>78</v>
      </c>
      <c r="E15" t="s">
        <v>83</v>
      </c>
      <c r="J15" s="1">
        <f>J16+J17+J18+J19</f>
        <v>1</v>
      </c>
      <c r="K15" s="1">
        <f>K16+K17+K18+K19</f>
        <v>1</v>
      </c>
      <c r="L15" s="1">
        <f t="shared" ref="L15:AC15" si="4">L16+L17+L18+L19</f>
        <v>1</v>
      </c>
      <c r="M15" s="1">
        <f t="shared" si="4"/>
        <v>1</v>
      </c>
      <c r="N15" s="1">
        <f t="shared" si="4"/>
        <v>1</v>
      </c>
      <c r="O15" s="1">
        <f t="shared" si="4"/>
        <v>1</v>
      </c>
      <c r="P15" s="1">
        <f t="shared" si="4"/>
        <v>1</v>
      </c>
      <c r="Q15" s="1">
        <f t="shared" si="4"/>
        <v>1</v>
      </c>
      <c r="R15" s="1">
        <f t="shared" si="4"/>
        <v>1</v>
      </c>
      <c r="S15" s="1">
        <f t="shared" si="4"/>
        <v>1</v>
      </c>
      <c r="T15" s="1">
        <f t="shared" si="4"/>
        <v>1</v>
      </c>
      <c r="U15" s="1">
        <f t="shared" si="4"/>
        <v>1</v>
      </c>
      <c r="V15" s="1">
        <f t="shared" si="4"/>
        <v>1</v>
      </c>
      <c r="W15" s="1">
        <f t="shared" si="4"/>
        <v>1</v>
      </c>
      <c r="X15" s="1">
        <f t="shared" si="4"/>
        <v>1</v>
      </c>
      <c r="Y15" s="1">
        <f t="shared" si="4"/>
        <v>1</v>
      </c>
      <c r="Z15" s="1">
        <f t="shared" si="4"/>
        <v>1</v>
      </c>
      <c r="AA15" s="1">
        <f t="shared" si="4"/>
        <v>1</v>
      </c>
      <c r="AB15" s="1">
        <f t="shared" si="4"/>
        <v>1</v>
      </c>
      <c r="AC15" s="1">
        <f t="shared" si="4"/>
        <v>1</v>
      </c>
    </row>
    <row r="16" spans="1:35" x14ac:dyDescent="0.25">
      <c r="A16" s="10">
        <v>1</v>
      </c>
      <c r="B16" s="13" t="s">
        <v>5</v>
      </c>
      <c r="E16" t="s">
        <v>83</v>
      </c>
      <c r="J16" s="84">
        <v>0</v>
      </c>
      <c r="K16" s="1">
        <f>J16</f>
        <v>0</v>
      </c>
      <c r="L16" s="1">
        <f t="shared" ref="L16:AC18" si="5">K16</f>
        <v>0</v>
      </c>
      <c r="M16" s="1">
        <f t="shared" si="5"/>
        <v>0</v>
      </c>
      <c r="N16" s="1">
        <f t="shared" si="5"/>
        <v>0</v>
      </c>
      <c r="O16" s="1">
        <f t="shared" si="5"/>
        <v>0</v>
      </c>
      <c r="P16" s="1">
        <f t="shared" si="5"/>
        <v>0</v>
      </c>
      <c r="Q16" s="1">
        <f t="shared" si="5"/>
        <v>0</v>
      </c>
      <c r="R16" s="1">
        <f t="shared" si="5"/>
        <v>0</v>
      </c>
      <c r="S16" s="1">
        <f t="shared" si="5"/>
        <v>0</v>
      </c>
      <c r="T16" s="1">
        <f t="shared" si="5"/>
        <v>0</v>
      </c>
      <c r="U16" s="1">
        <f t="shared" si="5"/>
        <v>0</v>
      </c>
      <c r="V16" s="1">
        <f t="shared" si="5"/>
        <v>0</v>
      </c>
      <c r="W16" s="1">
        <f t="shared" si="5"/>
        <v>0</v>
      </c>
      <c r="X16" s="1">
        <f t="shared" si="5"/>
        <v>0</v>
      </c>
      <c r="Y16" s="1">
        <f t="shared" si="5"/>
        <v>0</v>
      </c>
      <c r="Z16" s="1">
        <f t="shared" si="5"/>
        <v>0</v>
      </c>
      <c r="AA16" s="1">
        <f t="shared" si="5"/>
        <v>0</v>
      </c>
      <c r="AB16" s="1">
        <f t="shared" si="5"/>
        <v>0</v>
      </c>
      <c r="AC16" s="1">
        <f t="shared" si="5"/>
        <v>0</v>
      </c>
    </row>
    <row r="17" spans="1:29" x14ac:dyDescent="0.25">
      <c r="A17" s="10">
        <v>2</v>
      </c>
      <c r="B17" s="13" t="s">
        <v>6</v>
      </c>
      <c r="E17" t="s">
        <v>83</v>
      </c>
      <c r="J17" s="84">
        <v>0</v>
      </c>
      <c r="K17" s="1">
        <f>J17</f>
        <v>0</v>
      </c>
      <c r="L17" s="1">
        <f t="shared" si="5"/>
        <v>0</v>
      </c>
      <c r="M17" s="1">
        <f t="shared" si="5"/>
        <v>0</v>
      </c>
      <c r="N17" s="1">
        <f t="shared" si="5"/>
        <v>0</v>
      </c>
      <c r="O17" s="1">
        <f t="shared" si="5"/>
        <v>0</v>
      </c>
      <c r="P17" s="1">
        <f t="shared" si="5"/>
        <v>0</v>
      </c>
      <c r="Q17" s="1">
        <f t="shared" si="5"/>
        <v>0</v>
      </c>
      <c r="R17" s="1">
        <f t="shared" si="5"/>
        <v>0</v>
      </c>
      <c r="S17" s="1">
        <f t="shared" si="5"/>
        <v>0</v>
      </c>
      <c r="T17" s="1">
        <f t="shared" si="5"/>
        <v>0</v>
      </c>
      <c r="U17" s="1">
        <f t="shared" si="5"/>
        <v>0</v>
      </c>
      <c r="V17" s="1">
        <f t="shared" si="5"/>
        <v>0</v>
      </c>
      <c r="W17" s="1">
        <f t="shared" si="5"/>
        <v>0</v>
      </c>
      <c r="X17" s="1">
        <f t="shared" si="5"/>
        <v>0</v>
      </c>
      <c r="Y17" s="1">
        <f t="shared" si="5"/>
        <v>0</v>
      </c>
      <c r="Z17" s="1">
        <f t="shared" si="5"/>
        <v>0</v>
      </c>
      <c r="AA17" s="1">
        <f t="shared" si="5"/>
        <v>0</v>
      </c>
      <c r="AB17" s="1">
        <f t="shared" si="5"/>
        <v>0</v>
      </c>
      <c r="AC17" s="1">
        <f t="shared" si="5"/>
        <v>0</v>
      </c>
    </row>
    <row r="18" spans="1:29" x14ac:dyDescent="0.25">
      <c r="A18" s="10">
        <v>3</v>
      </c>
      <c r="B18" s="13" t="s">
        <v>4</v>
      </c>
      <c r="E18" t="s">
        <v>83</v>
      </c>
      <c r="J18" s="84">
        <v>0.8</v>
      </c>
      <c r="K18" s="1">
        <f>J18</f>
        <v>0.8</v>
      </c>
      <c r="L18" s="1">
        <f t="shared" si="5"/>
        <v>0.8</v>
      </c>
      <c r="M18" s="1">
        <f t="shared" si="5"/>
        <v>0.8</v>
      </c>
      <c r="N18" s="1">
        <f t="shared" si="5"/>
        <v>0.8</v>
      </c>
      <c r="O18" s="1">
        <f t="shared" si="5"/>
        <v>0.8</v>
      </c>
      <c r="P18" s="1">
        <f t="shared" si="5"/>
        <v>0.8</v>
      </c>
      <c r="Q18" s="1">
        <f t="shared" si="5"/>
        <v>0.8</v>
      </c>
      <c r="R18" s="1">
        <f t="shared" si="5"/>
        <v>0.8</v>
      </c>
      <c r="S18" s="1">
        <f t="shared" si="5"/>
        <v>0.8</v>
      </c>
      <c r="T18" s="1">
        <f t="shared" si="5"/>
        <v>0.8</v>
      </c>
      <c r="U18" s="1">
        <f t="shared" si="5"/>
        <v>0.8</v>
      </c>
      <c r="V18" s="1">
        <f t="shared" si="5"/>
        <v>0.8</v>
      </c>
      <c r="W18" s="1">
        <f t="shared" si="5"/>
        <v>0.8</v>
      </c>
      <c r="X18" s="1">
        <f t="shared" si="5"/>
        <v>0.8</v>
      </c>
      <c r="Y18" s="1">
        <f t="shared" si="5"/>
        <v>0.8</v>
      </c>
      <c r="Z18" s="1">
        <f t="shared" si="5"/>
        <v>0.8</v>
      </c>
      <c r="AA18" s="1">
        <f t="shared" si="5"/>
        <v>0.8</v>
      </c>
      <c r="AB18" s="1">
        <f t="shared" si="5"/>
        <v>0.8</v>
      </c>
      <c r="AC18" s="1">
        <f t="shared" si="5"/>
        <v>0.8</v>
      </c>
    </row>
    <row r="19" spans="1:29" x14ac:dyDescent="0.25">
      <c r="A19" s="10">
        <v>4</v>
      </c>
      <c r="B19" s="13" t="s">
        <v>7</v>
      </c>
      <c r="E19" t="s">
        <v>83</v>
      </c>
      <c r="J19" s="62">
        <f>1-J16-J17-J18</f>
        <v>0.19999999999999996</v>
      </c>
      <c r="K19" s="62">
        <f>1-K16-K17-K18</f>
        <v>0.19999999999999996</v>
      </c>
      <c r="L19" s="62">
        <f t="shared" ref="L19:AC19" si="6">1-L16-L17-L18</f>
        <v>0.19999999999999996</v>
      </c>
      <c r="M19" s="62">
        <f t="shared" si="6"/>
        <v>0.19999999999999996</v>
      </c>
      <c r="N19" s="62">
        <f t="shared" si="6"/>
        <v>0.19999999999999996</v>
      </c>
      <c r="O19" s="62">
        <f t="shared" si="6"/>
        <v>0.19999999999999996</v>
      </c>
      <c r="P19" s="62">
        <f t="shared" si="6"/>
        <v>0.19999999999999996</v>
      </c>
      <c r="Q19" s="62">
        <f t="shared" si="6"/>
        <v>0.19999999999999996</v>
      </c>
      <c r="R19" s="62">
        <f t="shared" si="6"/>
        <v>0.19999999999999996</v>
      </c>
      <c r="S19" s="62">
        <f t="shared" si="6"/>
        <v>0.19999999999999996</v>
      </c>
      <c r="T19" s="62">
        <f t="shared" si="6"/>
        <v>0.19999999999999996</v>
      </c>
      <c r="U19" s="62">
        <f t="shared" si="6"/>
        <v>0.19999999999999996</v>
      </c>
      <c r="V19" s="62">
        <f t="shared" si="6"/>
        <v>0.19999999999999996</v>
      </c>
      <c r="W19" s="62">
        <f t="shared" si="6"/>
        <v>0.19999999999999996</v>
      </c>
      <c r="X19" s="62">
        <f t="shared" si="6"/>
        <v>0.19999999999999996</v>
      </c>
      <c r="Y19" s="62">
        <f t="shared" si="6"/>
        <v>0.19999999999999996</v>
      </c>
      <c r="Z19" s="62">
        <f t="shared" si="6"/>
        <v>0.19999999999999996</v>
      </c>
      <c r="AA19" s="62">
        <f t="shared" si="6"/>
        <v>0.19999999999999996</v>
      </c>
      <c r="AB19" s="62">
        <f t="shared" si="6"/>
        <v>0.19999999999999996</v>
      </c>
      <c r="AC19" s="62">
        <f t="shared" si="6"/>
        <v>0.19999999999999996</v>
      </c>
    </row>
    <row r="21" spans="1:29" x14ac:dyDescent="0.25">
      <c r="B21" t="s">
        <v>80</v>
      </c>
      <c r="E21" t="s">
        <v>48</v>
      </c>
      <c r="J21" s="66">
        <f>SUMPRODUCT(J16:J19,J22:J25)</f>
        <v>1015.8225566410808</v>
      </c>
      <c r="K21" s="66">
        <f t="shared" ref="K21:AC21" si="7">SUMPRODUCT(K16:K19,K22:K25)</f>
        <v>1016.3211224962677</v>
      </c>
      <c r="L21" s="66">
        <f t="shared" si="7"/>
        <v>1008.2320786992391</v>
      </c>
      <c r="M21" s="66">
        <f t="shared" si="7"/>
        <v>999.233992271631</v>
      </c>
      <c r="N21" s="66">
        <f t="shared" si="7"/>
        <v>967.66333780835521</v>
      </c>
      <c r="O21" s="66">
        <f t="shared" si="7"/>
        <v>920.17477419840975</v>
      </c>
      <c r="P21" s="66">
        <f t="shared" si="7"/>
        <v>936.51038785743344</v>
      </c>
      <c r="Q21" s="66">
        <f t="shared" si="7"/>
        <v>953.49977245766854</v>
      </c>
      <c r="R21" s="66">
        <f t="shared" si="7"/>
        <v>970.64657830805879</v>
      </c>
      <c r="S21" s="66">
        <f t="shared" si="7"/>
        <v>1397.7626004186154</v>
      </c>
      <c r="T21" s="66">
        <f t="shared" si="7"/>
        <v>1410.7920270318007</v>
      </c>
      <c r="U21" s="66">
        <f t="shared" si="7"/>
        <v>1424.7988331704587</v>
      </c>
      <c r="V21" s="66">
        <f t="shared" si="7"/>
        <v>1439.7825875108797</v>
      </c>
      <c r="W21" s="66">
        <f t="shared" si="7"/>
        <v>1455.418071976186</v>
      </c>
      <c r="X21" s="66">
        <f t="shared" si="7"/>
        <v>1472.0305046432554</v>
      </c>
      <c r="Y21" s="66">
        <f t="shared" si="7"/>
        <v>1489.6203168357974</v>
      </c>
      <c r="Z21" s="66">
        <f t="shared" si="7"/>
        <v>1508.5127266306904</v>
      </c>
      <c r="AA21" s="66">
        <f t="shared" si="7"/>
        <v>1528.3825159510561</v>
      </c>
      <c r="AB21" s="66">
        <f t="shared" si="7"/>
        <v>1549.5553341974824</v>
      </c>
      <c r="AC21" s="66">
        <f t="shared" si="7"/>
        <v>1572.0311813699689</v>
      </c>
    </row>
    <row r="22" spans="1:29" x14ac:dyDescent="0.25">
      <c r="A22" s="10">
        <v>1</v>
      </c>
      <c r="B22" s="13" t="s">
        <v>5</v>
      </c>
      <c r="E22" t="s">
        <v>48</v>
      </c>
      <c r="I22" s="66"/>
      <c r="J22" s="66">
        <f>Basis!J105</f>
        <v>670.70305036285288</v>
      </c>
      <c r="K22" s="66">
        <f>Basis!K105</f>
        <v>718.60858220490582</v>
      </c>
      <c r="L22" s="66">
        <f>Basis!L105</f>
        <v>789.89345022629527</v>
      </c>
      <c r="M22" s="66">
        <f>Basis!M105</f>
        <v>863.89595870653727</v>
      </c>
      <c r="N22" s="66">
        <f>Basis!N105</f>
        <v>996.37874796576125</v>
      </c>
      <c r="O22" s="66">
        <f>Basis!O105</f>
        <v>1170.6647826838848</v>
      </c>
      <c r="P22" s="66">
        <f>Basis!P105</f>
        <v>1180.6303937997586</v>
      </c>
      <c r="Q22" s="66">
        <f>Basis!Q105</f>
        <v>1194.0147683142425</v>
      </c>
      <c r="R22" s="66">
        <f>Basis!R105</f>
        <v>1203.9400248485163</v>
      </c>
      <c r="S22" s="66">
        <f>Basis!S105</f>
        <v>1213.8492226334004</v>
      </c>
      <c r="T22" s="66">
        <f>Basis!T105</f>
        <v>1223.7341245860739</v>
      </c>
      <c r="U22" s="66">
        <f>Basis!U105</f>
        <v>1233.5887572630427</v>
      </c>
      <c r="V22" s="66">
        <f>Basis!V105</f>
        <v>1243.4273445486426</v>
      </c>
      <c r="W22" s="66">
        <f>Basis!W105</f>
        <v>1253.2315373381161</v>
      </c>
      <c r="X22" s="66">
        <f>Basis!X105</f>
        <v>1263.0196847362215</v>
      </c>
      <c r="Y22" s="66">
        <f>Basis!Y105</f>
        <v>1276.1880891744111</v>
      </c>
      <c r="Z22" s="66">
        <f>Basis!Z105</f>
        <v>1275.6029944942848</v>
      </c>
      <c r="AA22" s="66">
        <f>Basis!AA105</f>
        <v>1274.9876305384532</v>
      </c>
      <c r="AB22" s="66">
        <f>Basis!AB105</f>
        <v>1274.3319120010217</v>
      </c>
      <c r="AC22" s="66">
        <f>Basis!AC105</f>
        <v>1273.6358388819901</v>
      </c>
    </row>
    <row r="23" spans="1:29" x14ac:dyDescent="0.25">
      <c r="A23" s="10">
        <v>2</v>
      </c>
      <c r="B23" s="13" t="s">
        <v>6</v>
      </c>
      <c r="E23" t="s">
        <v>48</v>
      </c>
      <c r="I23" s="66"/>
      <c r="J23" s="66">
        <f>Basis!J121</f>
        <v>1491.7344721000002</v>
      </c>
      <c r="K23" s="66">
        <f>Basis!K121</f>
        <v>1463.9062767882353</v>
      </c>
      <c r="L23" s="66">
        <f>Basis!L121</f>
        <v>1419.9935092588235</v>
      </c>
      <c r="M23" s="66">
        <f>Basis!M121</f>
        <v>1373.7986084647059</v>
      </c>
      <c r="N23" s="66">
        <f>Basis!N121</f>
        <v>1285.5829394044119</v>
      </c>
      <c r="O23" s="66">
        <f>Basis!O121</f>
        <v>1169.3542630058826</v>
      </c>
      <c r="P23" s="66">
        <f>Basis!P121</f>
        <v>1169.9359528411767</v>
      </c>
      <c r="Q23" s="66">
        <f>Basis!Q121</f>
        <v>1170.5540133352945</v>
      </c>
      <c r="R23" s="66">
        <f>Basis!R121</f>
        <v>1171.2084204176474</v>
      </c>
      <c r="S23" s="66">
        <f>Basis!S121</f>
        <v>1171.9173714529416</v>
      </c>
      <c r="T23" s="66">
        <f>Basis!T121</f>
        <v>1172.6444957823533</v>
      </c>
      <c r="U23" s="66">
        <f>Basis!U121</f>
        <v>1173.4261640647062</v>
      </c>
      <c r="V23" s="66">
        <f>Basis!V121</f>
        <v>1174.262352229412</v>
      </c>
      <c r="W23" s="66">
        <f>Basis!W121</f>
        <v>1175.1349110529413</v>
      </c>
      <c r="X23" s="66">
        <f>Basis!X121</f>
        <v>1176.0619897588238</v>
      </c>
      <c r="Y23" s="66">
        <f>Basis!Y121</f>
        <v>1177.0436124176474</v>
      </c>
      <c r="Z23" s="66">
        <f>Basis!Z121</f>
        <v>1178.0979282529415</v>
      </c>
      <c r="AA23" s="66">
        <f>Basis!AA121</f>
        <v>1179.2067880411767</v>
      </c>
      <c r="AB23" s="66">
        <f>Basis!AB121</f>
        <v>1180.3883650764708</v>
      </c>
      <c r="AC23" s="66">
        <f>Basis!AC121</f>
        <v>1181.6426593588237</v>
      </c>
    </row>
    <row r="24" spans="1:29" x14ac:dyDescent="0.25">
      <c r="A24" s="10">
        <v>3</v>
      </c>
      <c r="B24" s="13" t="s">
        <v>4</v>
      </c>
      <c r="E24" t="s">
        <v>48</v>
      </c>
      <c r="I24" s="66"/>
      <c r="J24" s="66">
        <f>Basis!J137</f>
        <v>752.94612487380016</v>
      </c>
      <c r="K24" s="66">
        <f>Basis!K137</f>
        <v>734.80952798360011</v>
      </c>
      <c r="L24" s="66">
        <f>Basis!L137</f>
        <v>705.3241483516</v>
      </c>
      <c r="M24" s="66">
        <f>Basis!M137</f>
        <v>674.52309569260024</v>
      </c>
      <c r="N24" s="66">
        <f>Basis!N137</f>
        <v>615.32853897575012</v>
      </c>
      <c r="O24" s="66">
        <f>Basis!O137</f>
        <v>535.84206401740016</v>
      </c>
      <c r="P24" s="66">
        <f>Basis!P137</f>
        <v>536.17828074220006</v>
      </c>
      <c r="Q24" s="66">
        <f>Basis!Q137</f>
        <v>536.53551970780006</v>
      </c>
      <c r="R24" s="66">
        <f>Basis!R137</f>
        <v>536.91376700140006</v>
      </c>
      <c r="S24" s="66">
        <f>Basis!S137</f>
        <v>537.32354069980011</v>
      </c>
      <c r="T24" s="66">
        <f>Basis!T137</f>
        <v>537.74381856220009</v>
      </c>
      <c r="U24" s="66">
        <f>Basis!U137</f>
        <v>538.19562282940012</v>
      </c>
      <c r="V24" s="66">
        <f>Basis!V137</f>
        <v>538.67893958860009</v>
      </c>
      <c r="W24" s="66">
        <f>Basis!W137</f>
        <v>539.18327858860016</v>
      </c>
      <c r="X24" s="66">
        <f>Basis!X137</f>
        <v>539.71913008060017</v>
      </c>
      <c r="Y24" s="66">
        <f>Basis!Y137</f>
        <v>540.28650797740011</v>
      </c>
      <c r="Z24" s="66">
        <f>Basis!Z137</f>
        <v>540.89590253020015</v>
      </c>
      <c r="AA24" s="66">
        <f>Basis!AA137</f>
        <v>541.53682348780012</v>
      </c>
      <c r="AB24" s="66">
        <f>Basis!AB137</f>
        <v>542.21977501420008</v>
      </c>
      <c r="AC24" s="66">
        <f>Basis!AC137</f>
        <v>542.94475710940014</v>
      </c>
    </row>
    <row r="25" spans="1:29" x14ac:dyDescent="0.25">
      <c r="A25" s="10">
        <v>4</v>
      </c>
      <c r="B25" s="13" t="s">
        <v>7</v>
      </c>
      <c r="E25" t="s">
        <v>48</v>
      </c>
      <c r="I25" s="66"/>
      <c r="J25" s="66">
        <f>Basis!J153</f>
        <v>2067.3282837102038</v>
      </c>
      <c r="K25" s="66">
        <f>Basis!K153</f>
        <v>2142.3675005469386</v>
      </c>
      <c r="L25" s="66">
        <f>Basis!L153</f>
        <v>2219.8638000897959</v>
      </c>
      <c r="M25" s="66">
        <f>Basis!M153</f>
        <v>2298.0775785877545</v>
      </c>
      <c r="N25" s="66">
        <f>Basis!N153</f>
        <v>2377.0025331387756</v>
      </c>
      <c r="O25" s="66">
        <f>Basis!O153</f>
        <v>2457.5056149224488</v>
      </c>
      <c r="P25" s="66">
        <f>Basis!P153</f>
        <v>2537.8388163183677</v>
      </c>
      <c r="Q25" s="66">
        <f>Basis!Q153</f>
        <v>2621.3567834571427</v>
      </c>
      <c r="R25" s="66">
        <f>Basis!R153</f>
        <v>2705.5778235346938</v>
      </c>
      <c r="S25" s="66">
        <f>Basis!S153</f>
        <v>4839.5188392938771</v>
      </c>
      <c r="T25" s="66">
        <f>Basis!T153</f>
        <v>4902.9848609102037</v>
      </c>
      <c r="U25" s="66">
        <f>Basis!U153</f>
        <v>4971.2116745346939</v>
      </c>
      <c r="V25" s="66">
        <f>Basis!V153</f>
        <v>5044.1971791999995</v>
      </c>
      <c r="W25" s="66">
        <f>Basis!W153</f>
        <v>5120.3572455265303</v>
      </c>
      <c r="X25" s="66">
        <f>Basis!X153</f>
        <v>5201.2760028938774</v>
      </c>
      <c r="Y25" s="66">
        <f>Basis!Y153</f>
        <v>5286.9555522693872</v>
      </c>
      <c r="Z25" s="66">
        <f>Basis!Z153</f>
        <v>5378.9800230326528</v>
      </c>
      <c r="AA25" s="66">
        <f>Basis!AA153</f>
        <v>5475.765285804081</v>
      </c>
      <c r="AB25" s="66">
        <f>Basis!AB153</f>
        <v>5578.8975709306123</v>
      </c>
      <c r="AC25" s="66">
        <f>Basis!AC153</f>
        <v>5688.3768784122449</v>
      </c>
    </row>
    <row r="27" spans="1:29" x14ac:dyDescent="0.25">
      <c r="B27" t="s">
        <v>85</v>
      </c>
      <c r="E27" t="s">
        <v>48</v>
      </c>
      <c r="J27">
        <v>150</v>
      </c>
      <c r="K27">
        <f>J27</f>
        <v>150</v>
      </c>
      <c r="L27">
        <f t="shared" ref="L27:AC27" si="8">K27</f>
        <v>150</v>
      </c>
      <c r="M27">
        <f t="shared" si="8"/>
        <v>150</v>
      </c>
      <c r="N27">
        <f t="shared" si="8"/>
        <v>150</v>
      </c>
      <c r="O27">
        <f t="shared" si="8"/>
        <v>150</v>
      </c>
      <c r="P27">
        <f t="shared" si="8"/>
        <v>150</v>
      </c>
      <c r="Q27">
        <f t="shared" si="8"/>
        <v>150</v>
      </c>
      <c r="R27">
        <f t="shared" si="8"/>
        <v>150</v>
      </c>
      <c r="S27">
        <f t="shared" si="8"/>
        <v>150</v>
      </c>
      <c r="T27">
        <f t="shared" si="8"/>
        <v>150</v>
      </c>
      <c r="U27">
        <f t="shared" si="8"/>
        <v>150</v>
      </c>
      <c r="V27">
        <f t="shared" si="8"/>
        <v>150</v>
      </c>
      <c r="W27">
        <f t="shared" si="8"/>
        <v>150</v>
      </c>
      <c r="X27">
        <f t="shared" si="8"/>
        <v>150</v>
      </c>
      <c r="Y27">
        <f t="shared" si="8"/>
        <v>150</v>
      </c>
      <c r="Z27">
        <f t="shared" si="8"/>
        <v>150</v>
      </c>
      <c r="AA27">
        <f t="shared" si="8"/>
        <v>150</v>
      </c>
      <c r="AB27">
        <f t="shared" si="8"/>
        <v>150</v>
      </c>
      <c r="AC27">
        <f t="shared" si="8"/>
        <v>150</v>
      </c>
    </row>
    <row r="29" spans="1:29" x14ac:dyDescent="0.25">
      <c r="B29" t="s">
        <v>81</v>
      </c>
      <c r="E29" t="s">
        <v>57</v>
      </c>
      <c r="J29" s="67">
        <f>J21*J13/1000/1000</f>
        <v>11.950853607542129</v>
      </c>
      <c r="K29" s="67">
        <f t="shared" ref="K29:AC29" si="9">K21*K13/1000/1000</f>
        <v>11.956719088191386</v>
      </c>
      <c r="L29" s="67">
        <f t="shared" si="9"/>
        <v>11.861553867049874</v>
      </c>
      <c r="M29" s="67">
        <f t="shared" si="9"/>
        <v>11.755694026725072</v>
      </c>
      <c r="N29" s="67">
        <f t="shared" si="9"/>
        <v>11.384274562451239</v>
      </c>
      <c r="O29" s="67">
        <f t="shared" si="9"/>
        <v>10.825585578804821</v>
      </c>
      <c r="P29" s="67">
        <f t="shared" si="9"/>
        <v>11.017769268910984</v>
      </c>
      <c r="Q29" s="67">
        <f t="shared" si="9"/>
        <v>11.217644381854925</v>
      </c>
      <c r="R29" s="67">
        <f t="shared" si="9"/>
        <v>11.419371509506576</v>
      </c>
      <c r="S29" s="67">
        <f t="shared" si="9"/>
        <v>16.44426588727783</v>
      </c>
      <c r="T29" s="67">
        <f t="shared" si="9"/>
        <v>16.597553259197657</v>
      </c>
      <c r="U29" s="67">
        <f t="shared" si="9"/>
        <v>16.762339213770105</v>
      </c>
      <c r="V29" s="67">
        <f t="shared" si="9"/>
        <v>16.938618676598587</v>
      </c>
      <c r="W29" s="67">
        <f t="shared" si="9"/>
        <v>17.122565552661012</v>
      </c>
      <c r="X29" s="67">
        <f t="shared" si="9"/>
        <v>17.318005936979475</v>
      </c>
      <c r="Y29" s="67">
        <f t="shared" si="9"/>
        <v>17.524944903950558</v>
      </c>
      <c r="Z29" s="67">
        <f t="shared" si="9"/>
        <v>17.747208548596358</v>
      </c>
      <c r="AA29" s="67">
        <f t="shared" si="9"/>
        <v>17.980970775894782</v>
      </c>
      <c r="AB29" s="67">
        <f t="shared" si="9"/>
        <v>18.230062755264498</v>
      </c>
      <c r="AC29" s="67">
        <f t="shared" si="9"/>
        <v>18.494484486705517</v>
      </c>
    </row>
    <row r="30" spans="1:29" x14ac:dyDescent="0.25">
      <c r="B30" t="s">
        <v>84</v>
      </c>
      <c r="E30" t="s">
        <v>57</v>
      </c>
      <c r="J30" s="67">
        <f>J27*J13/1000/1000</f>
        <v>1.7647058823529413</v>
      </c>
      <c r="K30" s="67">
        <f t="shared" ref="K30:AC30" si="10">K27*K13/1000/1000</f>
        <v>1.7647058823529413</v>
      </c>
      <c r="L30" s="67">
        <f t="shared" si="10"/>
        <v>1.7647058823529413</v>
      </c>
      <c r="M30" s="67">
        <f t="shared" si="10"/>
        <v>1.7647058823529413</v>
      </c>
      <c r="N30" s="67">
        <f t="shared" si="10"/>
        <v>1.7647058823529413</v>
      </c>
      <c r="O30" s="67">
        <f t="shared" si="10"/>
        <v>1.7647058823529413</v>
      </c>
      <c r="P30" s="67">
        <f t="shared" si="10"/>
        <v>1.7647058823529413</v>
      </c>
      <c r="Q30" s="67">
        <f t="shared" si="10"/>
        <v>1.7647058823529413</v>
      </c>
      <c r="R30" s="67">
        <f t="shared" si="10"/>
        <v>1.7647058823529413</v>
      </c>
      <c r="S30" s="67">
        <f t="shared" si="10"/>
        <v>1.7647058823529413</v>
      </c>
      <c r="T30" s="67">
        <f t="shared" si="10"/>
        <v>1.7647058823529413</v>
      </c>
      <c r="U30" s="67">
        <f t="shared" si="10"/>
        <v>1.7647058823529413</v>
      </c>
      <c r="V30" s="67">
        <f t="shared" si="10"/>
        <v>1.7647058823529413</v>
      </c>
      <c r="W30" s="67">
        <f t="shared" si="10"/>
        <v>1.7647058823529413</v>
      </c>
      <c r="X30" s="67">
        <f t="shared" si="10"/>
        <v>1.7647058823529413</v>
      </c>
      <c r="Y30" s="67">
        <f t="shared" si="10"/>
        <v>1.7647058823529413</v>
      </c>
      <c r="Z30" s="67">
        <f t="shared" si="10"/>
        <v>1.7647058823529413</v>
      </c>
      <c r="AA30" s="67">
        <f t="shared" si="10"/>
        <v>1.7647058823529413</v>
      </c>
      <c r="AB30" s="67">
        <f t="shared" si="10"/>
        <v>1.7647058823529413</v>
      </c>
      <c r="AC30" s="67">
        <f t="shared" si="10"/>
        <v>1.7647058823529413</v>
      </c>
    </row>
    <row r="33" spans="1:35" ht="18.75" x14ac:dyDescent="0.3">
      <c r="B33" s="54" t="s">
        <v>3</v>
      </c>
    </row>
    <row r="34" spans="1:35" s="6" customFormat="1" ht="15" customHeight="1" x14ac:dyDescent="0.25">
      <c r="B34" s="29"/>
      <c r="C34" s="30"/>
      <c r="D34" s="30"/>
      <c r="E34" s="30" t="s">
        <v>32</v>
      </c>
      <c r="F34" s="30"/>
      <c r="G34" s="37"/>
      <c r="H34" s="37" t="s">
        <v>73</v>
      </c>
      <c r="I34" s="30">
        <v>0</v>
      </c>
      <c r="J34" s="30">
        <f>I34+1</f>
        <v>1</v>
      </c>
      <c r="K34" s="30">
        <f t="shared" ref="K34:AC34" si="11">J34+1</f>
        <v>2</v>
      </c>
      <c r="L34" s="30">
        <f t="shared" si="11"/>
        <v>3</v>
      </c>
      <c r="M34" s="30">
        <f t="shared" si="11"/>
        <v>4</v>
      </c>
      <c r="N34" s="30">
        <f t="shared" si="11"/>
        <v>5</v>
      </c>
      <c r="O34" s="30">
        <f t="shared" si="11"/>
        <v>6</v>
      </c>
      <c r="P34" s="30">
        <f t="shared" si="11"/>
        <v>7</v>
      </c>
      <c r="Q34" s="30">
        <f t="shared" si="11"/>
        <v>8</v>
      </c>
      <c r="R34" s="30">
        <f t="shared" si="11"/>
        <v>9</v>
      </c>
      <c r="S34" s="30">
        <f t="shared" si="11"/>
        <v>10</v>
      </c>
      <c r="T34" s="30">
        <f t="shared" si="11"/>
        <v>11</v>
      </c>
      <c r="U34" s="30">
        <f t="shared" si="11"/>
        <v>12</v>
      </c>
      <c r="V34" s="30">
        <f t="shared" si="11"/>
        <v>13</v>
      </c>
      <c r="W34" s="30">
        <f t="shared" si="11"/>
        <v>14</v>
      </c>
      <c r="X34" s="30">
        <f t="shared" si="11"/>
        <v>15</v>
      </c>
      <c r="Y34" s="30">
        <f t="shared" si="11"/>
        <v>16</v>
      </c>
      <c r="Z34" s="30">
        <f t="shared" si="11"/>
        <v>17</v>
      </c>
      <c r="AA34" s="30">
        <f t="shared" si="11"/>
        <v>18</v>
      </c>
      <c r="AB34" s="30">
        <f t="shared" si="11"/>
        <v>19</v>
      </c>
      <c r="AC34" s="31">
        <f t="shared" si="11"/>
        <v>20</v>
      </c>
      <c r="AD34"/>
      <c r="AE34"/>
      <c r="AF34"/>
      <c r="AG34"/>
      <c r="AH34"/>
      <c r="AI34"/>
    </row>
    <row r="35" spans="1:35" s="6" customFormat="1" ht="15" customHeight="1" x14ac:dyDescent="0.25">
      <c r="B35" s="32"/>
      <c r="C35" s="33"/>
      <c r="D35" s="33"/>
      <c r="E35" s="45"/>
      <c r="F35" s="33"/>
      <c r="G35" s="33"/>
      <c r="H35" s="33"/>
      <c r="I35" s="33">
        <v>2024</v>
      </c>
      <c r="J35" s="33">
        <f>I35+1</f>
        <v>2025</v>
      </c>
      <c r="K35" s="33">
        <f t="shared" ref="K35:AC35" si="12">J35+1</f>
        <v>2026</v>
      </c>
      <c r="L35" s="33">
        <f t="shared" si="12"/>
        <v>2027</v>
      </c>
      <c r="M35" s="33">
        <f t="shared" si="12"/>
        <v>2028</v>
      </c>
      <c r="N35" s="33">
        <f t="shared" si="12"/>
        <v>2029</v>
      </c>
      <c r="O35" s="33">
        <f t="shared" si="12"/>
        <v>2030</v>
      </c>
      <c r="P35" s="33">
        <f t="shared" si="12"/>
        <v>2031</v>
      </c>
      <c r="Q35" s="33">
        <f t="shared" si="12"/>
        <v>2032</v>
      </c>
      <c r="R35" s="33">
        <f t="shared" si="12"/>
        <v>2033</v>
      </c>
      <c r="S35" s="33">
        <f t="shared" si="12"/>
        <v>2034</v>
      </c>
      <c r="T35" s="33">
        <f t="shared" si="12"/>
        <v>2035</v>
      </c>
      <c r="U35" s="33">
        <f t="shared" si="12"/>
        <v>2036</v>
      </c>
      <c r="V35" s="33">
        <f t="shared" si="12"/>
        <v>2037</v>
      </c>
      <c r="W35" s="33">
        <f t="shared" si="12"/>
        <v>2038</v>
      </c>
      <c r="X35" s="33">
        <f t="shared" si="12"/>
        <v>2039</v>
      </c>
      <c r="Y35" s="33">
        <f t="shared" si="12"/>
        <v>2040</v>
      </c>
      <c r="Z35" s="33">
        <f t="shared" si="12"/>
        <v>2041</v>
      </c>
      <c r="AA35" s="33">
        <f t="shared" si="12"/>
        <v>2042</v>
      </c>
      <c r="AB35" s="33">
        <f t="shared" si="12"/>
        <v>2043</v>
      </c>
      <c r="AC35" s="35">
        <f t="shared" si="12"/>
        <v>2044</v>
      </c>
      <c r="AD35"/>
      <c r="AE35"/>
      <c r="AF35"/>
      <c r="AG35"/>
      <c r="AH35"/>
      <c r="AI35"/>
    </row>
    <row r="36" spans="1:35" ht="18.75" x14ac:dyDescent="0.3">
      <c r="B36" s="54"/>
    </row>
    <row r="37" spans="1:35" x14ac:dyDescent="0.25">
      <c r="B37" t="s">
        <v>97</v>
      </c>
      <c r="E37" s="6" t="s">
        <v>42</v>
      </c>
      <c r="I37" s="66"/>
      <c r="J37" s="66">
        <f>SUMPRODUCT(J16:J19,J38:J41)</f>
        <v>47.116898938775499</v>
      </c>
      <c r="K37" s="66">
        <f t="shared" ref="K37:AC37" si="13">SUMPRODUCT(K16:K19,K38:K41)</f>
        <v>46.061130938775499</v>
      </c>
      <c r="L37" s="66">
        <f t="shared" si="13"/>
        <v>45.374194938775496</v>
      </c>
      <c r="M37" s="66">
        <f t="shared" si="13"/>
        <v>44.505290938775502</v>
      </c>
      <c r="N37" s="66">
        <f t="shared" si="13"/>
        <v>43.3239269387755</v>
      </c>
      <c r="O37" s="66">
        <f t="shared" si="13"/>
        <v>43.132370938775502</v>
      </c>
      <c r="P37" s="66">
        <f t="shared" si="13"/>
        <v>43.132370938775502</v>
      </c>
      <c r="Q37" s="66">
        <f t="shared" si="13"/>
        <v>43.132370938775502</v>
      </c>
      <c r="R37" s="66">
        <f t="shared" si="13"/>
        <v>43.132370938775502</v>
      </c>
      <c r="S37" s="66">
        <f t="shared" si="13"/>
        <v>43.132370938775502</v>
      </c>
      <c r="T37" s="66">
        <f t="shared" si="13"/>
        <v>43.132370938775502</v>
      </c>
      <c r="U37" s="66">
        <f t="shared" si="13"/>
        <v>43.132370938775502</v>
      </c>
      <c r="V37" s="66">
        <f t="shared" si="13"/>
        <v>43.132370938775502</v>
      </c>
      <c r="W37" s="66">
        <f t="shared" si="13"/>
        <v>43.132370938775502</v>
      </c>
      <c r="X37" s="66">
        <f t="shared" si="13"/>
        <v>43.132370938775502</v>
      </c>
      <c r="Y37" s="66">
        <f t="shared" si="13"/>
        <v>43.132370938775502</v>
      </c>
      <c r="Z37" s="66">
        <f t="shared" si="13"/>
        <v>43.132370938775502</v>
      </c>
      <c r="AA37" s="66">
        <f t="shared" si="13"/>
        <v>43.132370938775502</v>
      </c>
      <c r="AB37" s="66">
        <f t="shared" si="13"/>
        <v>43.132370938775502</v>
      </c>
      <c r="AC37" s="66">
        <f t="shared" si="13"/>
        <v>43.132370938775502</v>
      </c>
    </row>
    <row r="38" spans="1:35" x14ac:dyDescent="0.25">
      <c r="A38" s="10">
        <v>1</v>
      </c>
      <c r="B38" s="13" t="s">
        <v>5</v>
      </c>
      <c r="E38" s="6" t="s">
        <v>42</v>
      </c>
      <c r="I38" s="66">
        <f>Basis!I116</f>
        <v>-12.754552105263157</v>
      </c>
      <c r="J38" s="66">
        <f>Basis!J116</f>
        <v>-11.590102105263158</v>
      </c>
      <c r="K38" s="66">
        <f>Basis!K116</f>
        <v>-8.8730521052631559</v>
      </c>
      <c r="L38" s="66">
        <f>Basis!L116</f>
        <v>-7.1052021052631567</v>
      </c>
      <c r="M38" s="66">
        <f>Basis!M116</f>
        <v>-4.8690521052631563</v>
      </c>
      <c r="N38" s="66">
        <f>Basis!N116</f>
        <v>-1.8287771052631572</v>
      </c>
      <c r="O38" s="66">
        <f>Basis!O116</f>
        <v>-1.3358021052631572</v>
      </c>
      <c r="P38" s="66">
        <f>Basis!P116</f>
        <v>-1.3358021052631572</v>
      </c>
      <c r="Q38" s="66">
        <f>Basis!Q116</f>
        <v>-1.3358021052631572</v>
      </c>
      <c r="R38" s="66">
        <f>Basis!R116</f>
        <v>-1.3358021052631572</v>
      </c>
      <c r="S38" s="66">
        <f>Basis!S116</f>
        <v>-1.3358021052631572</v>
      </c>
      <c r="T38" s="66">
        <f>Basis!T116</f>
        <v>-1.3358021052631572</v>
      </c>
      <c r="U38" s="66">
        <f>Basis!U116</f>
        <v>-1.3358021052631572</v>
      </c>
      <c r="V38" s="66">
        <f>Basis!V116</f>
        <v>-1.3358021052631572</v>
      </c>
      <c r="W38" s="66">
        <f>Basis!W116</f>
        <v>-1.3358021052631572</v>
      </c>
      <c r="X38" s="66">
        <f>Basis!X116</f>
        <v>-1.3358021052631572</v>
      </c>
      <c r="Y38" s="66">
        <f>Basis!Y116</f>
        <v>-1.3358021052631572</v>
      </c>
      <c r="Z38" s="66">
        <f>Basis!Z116</f>
        <v>-1.3358021052631572</v>
      </c>
      <c r="AA38" s="66">
        <f>Basis!AA116</f>
        <v>-1.3358021052631572</v>
      </c>
      <c r="AB38" s="66">
        <f>Basis!AB116</f>
        <v>-1.3358021052631572</v>
      </c>
      <c r="AC38" s="66">
        <f>Basis!AC116</f>
        <v>-1.3358021052631572</v>
      </c>
    </row>
    <row r="39" spans="1:35" x14ac:dyDescent="0.25">
      <c r="A39" s="10">
        <v>2</v>
      </c>
      <c r="B39" s="13" t="s">
        <v>6</v>
      </c>
      <c r="E39" s="6" t="s">
        <v>42</v>
      </c>
      <c r="I39" s="66">
        <f>Basis!I132</f>
        <v>12.002647058823529</v>
      </c>
      <c r="J39" s="66">
        <f>Basis!J132</f>
        <v>11.024117647058825</v>
      </c>
      <c r="K39" s="66">
        <f>Basis!K132</f>
        <v>8.7408823529411777</v>
      </c>
      <c r="L39" s="66">
        <f>Basis!L132</f>
        <v>7.2552941176470593</v>
      </c>
      <c r="M39" s="66">
        <f>Basis!M132</f>
        <v>5.376176470588236</v>
      </c>
      <c r="N39" s="66">
        <f>Basis!N132</f>
        <v>2.8213235294117647</v>
      </c>
      <c r="O39" s="66">
        <f>Basis!O132</f>
        <v>2.4070588235294119</v>
      </c>
      <c r="P39" s="66">
        <f>Basis!P132</f>
        <v>2.4070588235294119</v>
      </c>
      <c r="Q39" s="66">
        <f>Basis!Q132</f>
        <v>2.4070588235294119</v>
      </c>
      <c r="R39" s="66">
        <f>Basis!R132</f>
        <v>2.4070588235294119</v>
      </c>
      <c r="S39" s="66">
        <f>Basis!S132</f>
        <v>2.4070588235294119</v>
      </c>
      <c r="T39" s="66">
        <f>Basis!T132</f>
        <v>2.4070588235294119</v>
      </c>
      <c r="U39" s="66">
        <f>Basis!U132</f>
        <v>2.4070588235294119</v>
      </c>
      <c r="V39" s="66">
        <f>Basis!V132</f>
        <v>2.4070588235294119</v>
      </c>
      <c r="W39" s="66">
        <f>Basis!W132</f>
        <v>2.4070588235294119</v>
      </c>
      <c r="X39" s="66">
        <f>Basis!X132</f>
        <v>2.4070588235294119</v>
      </c>
      <c r="Y39" s="66">
        <f>Basis!Y132</f>
        <v>2.4070588235294119</v>
      </c>
      <c r="Z39" s="66">
        <f>Basis!Z132</f>
        <v>2.4070588235294119</v>
      </c>
      <c r="AA39" s="66">
        <f>Basis!AA132</f>
        <v>2.4070588235294119</v>
      </c>
      <c r="AB39" s="66">
        <f>Basis!AB132</f>
        <v>2.4070588235294119</v>
      </c>
      <c r="AC39" s="66">
        <f>Basis!AC132</f>
        <v>2.4070588235294119</v>
      </c>
    </row>
    <row r="40" spans="1:35" x14ac:dyDescent="0.25">
      <c r="A40" s="10">
        <v>3</v>
      </c>
      <c r="B40" s="13" t="s">
        <v>4</v>
      </c>
      <c r="E40" s="6" t="s">
        <v>42</v>
      </c>
      <c r="I40" s="66">
        <f>Basis!I148</f>
        <v>6.9375299999999998</v>
      </c>
      <c r="J40" s="66">
        <f>Basis!J148</f>
        <v>6.3719400000000004</v>
      </c>
      <c r="K40" s="66">
        <f>Basis!K148</f>
        <v>5.0522300000000007</v>
      </c>
      <c r="L40" s="66">
        <f>Basis!L148</f>
        <v>4.1935599999999997</v>
      </c>
      <c r="M40" s="66">
        <f>Basis!M148</f>
        <v>3.1074299999999999</v>
      </c>
      <c r="N40" s="66">
        <f>Basis!N148</f>
        <v>1.630725</v>
      </c>
      <c r="O40" s="66">
        <f>Basis!O148</f>
        <v>1.3912800000000001</v>
      </c>
      <c r="P40" s="66">
        <f>Basis!P148</f>
        <v>1.3912800000000001</v>
      </c>
      <c r="Q40" s="66">
        <f>Basis!Q148</f>
        <v>1.3912800000000001</v>
      </c>
      <c r="R40" s="66">
        <f>Basis!R148</f>
        <v>1.3912800000000001</v>
      </c>
      <c r="S40" s="66">
        <f>Basis!S148</f>
        <v>1.3912800000000001</v>
      </c>
      <c r="T40" s="66">
        <f>Basis!T148</f>
        <v>1.3912800000000001</v>
      </c>
      <c r="U40" s="66">
        <f>Basis!U148</f>
        <v>1.3912800000000001</v>
      </c>
      <c r="V40" s="66">
        <f>Basis!V148</f>
        <v>1.3912800000000001</v>
      </c>
      <c r="W40" s="66">
        <f>Basis!W148</f>
        <v>1.3912800000000001</v>
      </c>
      <c r="X40" s="66">
        <f>Basis!X148</f>
        <v>1.3912800000000001</v>
      </c>
      <c r="Y40" s="66">
        <f>Basis!Y148</f>
        <v>1.3912800000000001</v>
      </c>
      <c r="Z40" s="66">
        <f>Basis!Z148</f>
        <v>1.3912800000000001</v>
      </c>
      <c r="AA40" s="66">
        <f>Basis!AA148</f>
        <v>1.3912800000000001</v>
      </c>
      <c r="AB40" s="66">
        <f>Basis!AB148</f>
        <v>1.3912800000000001</v>
      </c>
      <c r="AC40" s="66">
        <f>Basis!AC148</f>
        <v>1.3912800000000001</v>
      </c>
    </row>
    <row r="41" spans="1:35" x14ac:dyDescent="0.25">
      <c r="A41" s="10">
        <v>4</v>
      </c>
      <c r="B41" s="13" t="s">
        <v>7</v>
      </c>
      <c r="E41" s="6" t="s">
        <v>42</v>
      </c>
      <c r="I41" s="66">
        <f>Basis!I164</f>
        <v>210.09673469387755</v>
      </c>
      <c r="J41" s="66">
        <f>Basis!J164</f>
        <v>210.09673469387755</v>
      </c>
      <c r="K41" s="66">
        <f>Basis!K164</f>
        <v>210.09673469387755</v>
      </c>
      <c r="L41" s="66">
        <f>Basis!L164</f>
        <v>210.09673469387755</v>
      </c>
      <c r="M41" s="66">
        <f>Basis!M164</f>
        <v>210.09673469387755</v>
      </c>
      <c r="N41" s="66">
        <f>Basis!N164</f>
        <v>210.09673469387755</v>
      </c>
      <c r="O41" s="66">
        <f>Basis!O164</f>
        <v>210.09673469387755</v>
      </c>
      <c r="P41" s="66">
        <f>Basis!P164</f>
        <v>210.09673469387755</v>
      </c>
      <c r="Q41" s="66">
        <f>Basis!Q164</f>
        <v>210.09673469387755</v>
      </c>
      <c r="R41" s="66">
        <f>Basis!R164</f>
        <v>210.09673469387755</v>
      </c>
      <c r="S41" s="66">
        <f>Basis!S164</f>
        <v>210.09673469387755</v>
      </c>
      <c r="T41" s="66">
        <f>Basis!T164</f>
        <v>210.09673469387755</v>
      </c>
      <c r="U41" s="66">
        <f>Basis!U164</f>
        <v>210.09673469387755</v>
      </c>
      <c r="V41" s="66">
        <f>Basis!V164</f>
        <v>210.09673469387755</v>
      </c>
      <c r="W41" s="66">
        <f>Basis!W164</f>
        <v>210.09673469387755</v>
      </c>
      <c r="X41" s="66">
        <f>Basis!X164</f>
        <v>210.09673469387755</v>
      </c>
      <c r="Y41" s="66">
        <f>Basis!Y164</f>
        <v>210.09673469387755</v>
      </c>
      <c r="Z41" s="66">
        <f>Basis!Z164</f>
        <v>210.09673469387755</v>
      </c>
      <c r="AA41" s="66">
        <f>Basis!AA164</f>
        <v>210.09673469387755</v>
      </c>
      <c r="AB41" s="66">
        <f>Basis!AB164</f>
        <v>210.09673469387755</v>
      </c>
      <c r="AC41" s="66">
        <f>Basis!AC164</f>
        <v>210.09673469387755</v>
      </c>
    </row>
    <row r="42" spans="1:35" x14ac:dyDescent="0.25">
      <c r="A42" s="10"/>
      <c r="B42" s="13"/>
    </row>
    <row r="43" spans="1:35" x14ac:dyDescent="0.25">
      <c r="A43" s="10"/>
      <c r="B43" t="s">
        <v>3</v>
      </c>
      <c r="E43" t="s">
        <v>98</v>
      </c>
      <c r="H43" s="66">
        <f>SUM(I43:AC43)</f>
        <v>10274.905962064828</v>
      </c>
      <c r="J43" s="66">
        <f>J37*J13/1000</f>
        <v>554.31645810324119</v>
      </c>
      <c r="K43" s="66">
        <f t="shared" ref="K43:AC43" si="14">K37*K13/1000</f>
        <v>541.8956581032412</v>
      </c>
      <c r="L43" s="66">
        <f t="shared" si="14"/>
        <v>533.81405810324111</v>
      </c>
      <c r="M43" s="66">
        <f t="shared" si="14"/>
        <v>523.59165810324123</v>
      </c>
      <c r="N43" s="66">
        <f t="shared" si="14"/>
        <v>509.69325810324119</v>
      </c>
      <c r="O43" s="66">
        <f t="shared" si="14"/>
        <v>507.43965810324124</v>
      </c>
      <c r="P43" s="66">
        <f t="shared" si="14"/>
        <v>507.43965810324124</v>
      </c>
      <c r="Q43" s="66">
        <f t="shared" si="14"/>
        <v>507.43965810324124</v>
      </c>
      <c r="R43" s="66">
        <f t="shared" si="14"/>
        <v>507.43965810324124</v>
      </c>
      <c r="S43" s="66">
        <f t="shared" si="14"/>
        <v>507.43965810324124</v>
      </c>
      <c r="T43" s="66">
        <f t="shared" si="14"/>
        <v>507.43965810324124</v>
      </c>
      <c r="U43" s="66">
        <f t="shared" si="14"/>
        <v>507.43965810324124</v>
      </c>
      <c r="V43" s="66">
        <f t="shared" si="14"/>
        <v>507.43965810324124</v>
      </c>
      <c r="W43" s="66">
        <f t="shared" si="14"/>
        <v>507.43965810324124</v>
      </c>
      <c r="X43" s="66">
        <f t="shared" si="14"/>
        <v>507.43965810324124</v>
      </c>
      <c r="Y43" s="66">
        <f t="shared" si="14"/>
        <v>507.43965810324124</v>
      </c>
      <c r="Z43" s="66">
        <f t="shared" si="14"/>
        <v>507.43965810324124</v>
      </c>
      <c r="AA43" s="66">
        <f t="shared" si="14"/>
        <v>507.43965810324124</v>
      </c>
      <c r="AB43" s="66">
        <f t="shared" si="14"/>
        <v>507.43965810324124</v>
      </c>
      <c r="AC43" s="66">
        <f t="shared" si="14"/>
        <v>507.43965810324124</v>
      </c>
    </row>
    <row r="44" spans="1:35" x14ac:dyDescent="0.25">
      <c r="A44" s="10"/>
      <c r="B44" s="13"/>
    </row>
    <row r="46" spans="1:35" ht="18.75" x14ac:dyDescent="0.3">
      <c r="B46" s="54" t="s">
        <v>50</v>
      </c>
      <c r="D46" t="s">
        <v>122</v>
      </c>
    </row>
    <row r="47" spans="1:35" ht="18.75" x14ac:dyDescent="0.3">
      <c r="B47" s="54"/>
    </row>
    <row r="48" spans="1:35" x14ac:dyDescent="0.25">
      <c r="B48" s="2" t="s">
        <v>89</v>
      </c>
      <c r="C48" s="2"/>
      <c r="D48" s="2"/>
    </row>
    <row r="49" spans="2:35" x14ac:dyDescent="0.25">
      <c r="B49" s="55" t="s">
        <v>51</v>
      </c>
      <c r="E49" s="3" t="s">
        <v>52</v>
      </c>
      <c r="F49" s="91">
        <f>Basis!D10</f>
        <v>20</v>
      </c>
      <c r="H49" s="56"/>
    </row>
    <row r="50" spans="2:35" x14ac:dyDescent="0.25">
      <c r="B50" s="55" t="s">
        <v>53</v>
      </c>
      <c r="C50" s="3"/>
      <c r="D50" s="3"/>
      <c r="E50" s="3"/>
      <c r="F50" s="92">
        <f>Basis!D11</f>
        <v>0.14480000000000001</v>
      </c>
      <c r="H50" s="57"/>
      <c r="J50" s="57"/>
    </row>
    <row r="51" spans="2:35" x14ac:dyDescent="0.25">
      <c r="B51" s="55" t="s">
        <v>54</v>
      </c>
      <c r="C51" s="3"/>
      <c r="D51" s="3"/>
      <c r="E51" s="3"/>
      <c r="F51" s="93">
        <f>Basis!D12</f>
        <v>0.08</v>
      </c>
      <c r="H51" s="58"/>
    </row>
    <row r="52" spans="2:35" x14ac:dyDescent="0.25">
      <c r="B52" s="55" t="s">
        <v>55</v>
      </c>
      <c r="C52" s="3"/>
      <c r="D52" s="3"/>
      <c r="E52" s="3"/>
      <c r="F52" s="92">
        <f>(F50-F51)/(1+F51)</f>
        <v>6.0000000000000005E-2</v>
      </c>
      <c r="H52" s="59"/>
    </row>
    <row r="53" spans="2:35" x14ac:dyDescent="0.25">
      <c r="B53" s="3"/>
      <c r="C53" s="3"/>
      <c r="D53" s="3"/>
      <c r="E53" s="3"/>
      <c r="F53" s="59"/>
      <c r="H53" s="59"/>
    </row>
    <row r="54" spans="2:35" x14ac:dyDescent="0.25">
      <c r="B54" s="2" t="s">
        <v>90</v>
      </c>
      <c r="C54" s="3"/>
      <c r="D54" s="3"/>
      <c r="E54" s="3"/>
      <c r="F54" s="59"/>
      <c r="H54" s="59"/>
    </row>
    <row r="55" spans="2:35" x14ac:dyDescent="0.25">
      <c r="B55" s="55" t="s">
        <v>56</v>
      </c>
      <c r="C55" s="3"/>
      <c r="D55" s="3"/>
      <c r="E55" s="3" t="s">
        <v>57</v>
      </c>
      <c r="F55" s="68">
        <v>300</v>
      </c>
      <c r="H55" s="60"/>
    </row>
    <row r="56" spans="2:35" x14ac:dyDescent="0.25">
      <c r="B56" s="55" t="s">
        <v>58</v>
      </c>
      <c r="C56" s="3"/>
      <c r="D56" s="3"/>
      <c r="E56" s="3" t="s">
        <v>52</v>
      </c>
      <c r="F56" s="56">
        <v>40</v>
      </c>
      <c r="H56" s="56"/>
    </row>
    <row r="57" spans="2:35" x14ac:dyDescent="0.25">
      <c r="B57" s="55" t="s">
        <v>59</v>
      </c>
      <c r="C57" s="3"/>
      <c r="D57" s="3"/>
      <c r="E57" s="3" t="s">
        <v>57</v>
      </c>
      <c r="F57" s="68">
        <v>50</v>
      </c>
      <c r="H57" s="60"/>
    </row>
    <row r="58" spans="2:35" x14ac:dyDescent="0.25">
      <c r="B58" s="55" t="s">
        <v>60</v>
      </c>
      <c r="C58" s="3"/>
      <c r="D58" s="3"/>
      <c r="E58" s="3" t="s">
        <v>52</v>
      </c>
      <c r="F58" s="56">
        <v>15</v>
      </c>
      <c r="H58" s="56"/>
    </row>
    <row r="59" spans="2:35" x14ac:dyDescent="0.25">
      <c r="B59" s="3"/>
      <c r="C59" s="3"/>
      <c r="D59" s="3"/>
      <c r="E59" s="3"/>
      <c r="F59" s="3"/>
      <c r="G59" s="61"/>
      <c r="H59" s="61"/>
    </row>
    <row r="61" spans="2:35" s="6" customFormat="1" ht="15" customHeight="1" x14ac:dyDescent="0.25">
      <c r="B61" s="29"/>
      <c r="C61" s="30"/>
      <c r="D61" s="30"/>
      <c r="E61" s="30" t="s">
        <v>32</v>
      </c>
      <c r="F61" s="30"/>
      <c r="G61" s="37" t="s">
        <v>49</v>
      </c>
      <c r="H61" s="37"/>
      <c r="I61" s="30">
        <v>0</v>
      </c>
      <c r="J61" s="30">
        <f>I61+1</f>
        <v>1</v>
      </c>
      <c r="K61" s="30">
        <f t="shared" ref="K61:AC62" si="15">J61+1</f>
        <v>2</v>
      </c>
      <c r="L61" s="30">
        <f t="shared" si="15"/>
        <v>3</v>
      </c>
      <c r="M61" s="30">
        <f t="shared" si="15"/>
        <v>4</v>
      </c>
      <c r="N61" s="30">
        <f t="shared" si="15"/>
        <v>5</v>
      </c>
      <c r="O61" s="30">
        <f t="shared" si="15"/>
        <v>6</v>
      </c>
      <c r="P61" s="30">
        <f t="shared" si="15"/>
        <v>7</v>
      </c>
      <c r="Q61" s="30">
        <f t="shared" si="15"/>
        <v>8</v>
      </c>
      <c r="R61" s="30">
        <f t="shared" si="15"/>
        <v>9</v>
      </c>
      <c r="S61" s="30">
        <f t="shared" si="15"/>
        <v>10</v>
      </c>
      <c r="T61" s="30">
        <f t="shared" si="15"/>
        <v>11</v>
      </c>
      <c r="U61" s="30">
        <f t="shared" si="15"/>
        <v>12</v>
      </c>
      <c r="V61" s="30">
        <f t="shared" si="15"/>
        <v>13</v>
      </c>
      <c r="W61" s="30">
        <f t="shared" si="15"/>
        <v>14</v>
      </c>
      <c r="X61" s="30">
        <f t="shared" si="15"/>
        <v>15</v>
      </c>
      <c r="Y61" s="30">
        <f t="shared" si="15"/>
        <v>16</v>
      </c>
      <c r="Z61" s="30">
        <f t="shared" si="15"/>
        <v>17</v>
      </c>
      <c r="AA61" s="30">
        <f t="shared" si="15"/>
        <v>18</v>
      </c>
      <c r="AB61" s="30">
        <f t="shared" si="15"/>
        <v>19</v>
      </c>
      <c r="AC61" s="31">
        <f t="shared" si="15"/>
        <v>20</v>
      </c>
      <c r="AD61"/>
      <c r="AE61"/>
      <c r="AF61"/>
      <c r="AG61"/>
      <c r="AH61"/>
      <c r="AI61"/>
    </row>
    <row r="62" spans="2:35" s="6" customFormat="1" ht="15" customHeight="1" x14ac:dyDescent="0.25">
      <c r="B62" s="32"/>
      <c r="C62" s="33"/>
      <c r="D62" s="33"/>
      <c r="E62" s="45"/>
      <c r="F62" s="33"/>
      <c r="G62" s="33"/>
      <c r="H62" s="33"/>
      <c r="I62" s="33">
        <v>2024</v>
      </c>
      <c r="J62" s="33">
        <f>I62+1</f>
        <v>2025</v>
      </c>
      <c r="K62" s="33">
        <f t="shared" si="15"/>
        <v>2026</v>
      </c>
      <c r="L62" s="33">
        <f t="shared" si="15"/>
        <v>2027</v>
      </c>
      <c r="M62" s="33">
        <f t="shared" si="15"/>
        <v>2028</v>
      </c>
      <c r="N62" s="33">
        <f t="shared" si="15"/>
        <v>2029</v>
      </c>
      <c r="O62" s="33">
        <f t="shared" si="15"/>
        <v>2030</v>
      </c>
      <c r="P62" s="33">
        <f t="shared" si="15"/>
        <v>2031</v>
      </c>
      <c r="Q62" s="33">
        <f t="shared" si="15"/>
        <v>2032</v>
      </c>
      <c r="R62" s="33">
        <f t="shared" si="15"/>
        <v>2033</v>
      </c>
      <c r="S62" s="33">
        <f t="shared" si="15"/>
        <v>2034</v>
      </c>
      <c r="T62" s="33">
        <f t="shared" si="15"/>
        <v>2035</v>
      </c>
      <c r="U62" s="33">
        <f t="shared" si="15"/>
        <v>2036</v>
      </c>
      <c r="V62" s="33">
        <f t="shared" si="15"/>
        <v>2037</v>
      </c>
      <c r="W62" s="33">
        <f t="shared" si="15"/>
        <v>2038</v>
      </c>
      <c r="X62" s="33">
        <f t="shared" si="15"/>
        <v>2039</v>
      </c>
      <c r="Y62" s="33">
        <f t="shared" si="15"/>
        <v>2040</v>
      </c>
      <c r="Z62" s="33">
        <f t="shared" si="15"/>
        <v>2041</v>
      </c>
      <c r="AA62" s="33">
        <f t="shared" si="15"/>
        <v>2042</v>
      </c>
      <c r="AB62" s="33">
        <f t="shared" si="15"/>
        <v>2043</v>
      </c>
      <c r="AC62" s="35">
        <f t="shared" si="15"/>
        <v>2044</v>
      </c>
      <c r="AD62"/>
      <c r="AE62"/>
      <c r="AF62"/>
      <c r="AG62"/>
      <c r="AH62"/>
      <c r="AI62"/>
    </row>
    <row r="64" spans="2:35" ht="15.75" x14ac:dyDescent="0.25">
      <c r="B64" s="63" t="s">
        <v>61</v>
      </c>
      <c r="C64" s="63"/>
      <c r="D64" s="63"/>
    </row>
    <row r="66" spans="2:29" x14ac:dyDescent="0.25">
      <c r="B66" s="2" t="s">
        <v>62</v>
      </c>
      <c r="C66" s="2"/>
      <c r="D66" s="2"/>
    </row>
    <row r="67" spans="2:29" x14ac:dyDescent="0.25">
      <c r="B67" s="55" t="s">
        <v>63</v>
      </c>
      <c r="C67" s="55"/>
      <c r="D67" s="55"/>
      <c r="E67" t="s">
        <v>57</v>
      </c>
      <c r="G67" s="66"/>
      <c r="H67" s="66"/>
      <c r="I67" s="66">
        <f>IFERROR(IF(OR(I$61=0, I$61=$F$56),$F$55,H67-$F$55/$F$56),0)</f>
        <v>300</v>
      </c>
      <c r="J67" s="66">
        <f t="shared" ref="J67:AC67" si="16">IFERROR(IF(OR(J$61=0, J$61=$F$56),$F$55,I67-$F$55/$F$56),0)</f>
        <v>292.5</v>
      </c>
      <c r="K67" s="66">
        <f t="shared" si="16"/>
        <v>285</v>
      </c>
      <c r="L67" s="66">
        <f t="shared" si="16"/>
        <v>277.5</v>
      </c>
      <c r="M67" s="66">
        <f t="shared" si="16"/>
        <v>270</v>
      </c>
      <c r="N67" s="66">
        <f t="shared" si="16"/>
        <v>262.5</v>
      </c>
      <c r="O67" s="66">
        <f t="shared" si="16"/>
        <v>255</v>
      </c>
      <c r="P67" s="66">
        <f t="shared" si="16"/>
        <v>247.5</v>
      </c>
      <c r="Q67" s="66">
        <f t="shared" si="16"/>
        <v>240</v>
      </c>
      <c r="R67" s="66">
        <f t="shared" si="16"/>
        <v>232.5</v>
      </c>
      <c r="S67" s="66">
        <f t="shared" si="16"/>
        <v>225</v>
      </c>
      <c r="T67" s="66">
        <f t="shared" si="16"/>
        <v>217.5</v>
      </c>
      <c r="U67" s="66">
        <f t="shared" si="16"/>
        <v>210</v>
      </c>
      <c r="V67" s="66">
        <f t="shared" si="16"/>
        <v>202.5</v>
      </c>
      <c r="W67" s="66">
        <f t="shared" si="16"/>
        <v>195</v>
      </c>
      <c r="X67" s="66">
        <f t="shared" si="16"/>
        <v>187.5</v>
      </c>
      <c r="Y67" s="66">
        <f t="shared" si="16"/>
        <v>180</v>
      </c>
      <c r="Z67" s="66">
        <f t="shared" si="16"/>
        <v>172.5</v>
      </c>
      <c r="AA67" s="66">
        <f t="shared" si="16"/>
        <v>165</v>
      </c>
      <c r="AB67" s="66">
        <f t="shared" si="16"/>
        <v>157.5</v>
      </c>
      <c r="AC67" s="66">
        <f t="shared" si="16"/>
        <v>150</v>
      </c>
    </row>
    <row r="68" spans="2:29" x14ac:dyDescent="0.25">
      <c r="B68" s="55" t="s">
        <v>64</v>
      </c>
      <c r="C68" s="55"/>
      <c r="D68" s="55"/>
      <c r="E68" t="s">
        <v>57</v>
      </c>
      <c r="G68" s="66"/>
      <c r="H68" s="66"/>
      <c r="I68" s="66">
        <f>IFERROR(IF(OR(I$61=0, I$61=$F$58),$F$57,H68-$F$57/$F$58),0)</f>
        <v>50</v>
      </c>
      <c r="J68" s="66">
        <f>IFERROR(IF(OR(J$61=0, J$61=$F$58),$F$57,I68-$F$57/$F$58),0)</f>
        <v>46.666666666666664</v>
      </c>
      <c r="K68" s="66">
        <f>IFERROR(IF(OR(K$61=0, K$61=$F$58),$F$57,J68-$F$57/$F$58),0)</f>
        <v>43.333333333333329</v>
      </c>
      <c r="L68" s="66">
        <f t="shared" ref="L68:AC68" si="17">IFERROR(IF(OR(L$61=0, L$61=$F$58),$F$57,K68-$F$57/$F$58),0)</f>
        <v>39.999999999999993</v>
      </c>
      <c r="M68" s="66">
        <f t="shared" si="17"/>
        <v>36.666666666666657</v>
      </c>
      <c r="N68" s="66">
        <f t="shared" si="17"/>
        <v>33.333333333333321</v>
      </c>
      <c r="O68" s="66">
        <f t="shared" si="17"/>
        <v>29.999999999999989</v>
      </c>
      <c r="P68" s="66">
        <f t="shared" si="17"/>
        <v>26.666666666666657</v>
      </c>
      <c r="Q68" s="66">
        <f t="shared" si="17"/>
        <v>23.333333333333325</v>
      </c>
      <c r="R68" s="66">
        <f t="shared" si="17"/>
        <v>19.999999999999993</v>
      </c>
      <c r="S68" s="66">
        <f t="shared" si="17"/>
        <v>16.666666666666661</v>
      </c>
      <c r="T68" s="66">
        <f t="shared" si="17"/>
        <v>13.333333333333327</v>
      </c>
      <c r="U68" s="66">
        <f t="shared" si="17"/>
        <v>9.9999999999999929</v>
      </c>
      <c r="V68" s="66">
        <f t="shared" si="17"/>
        <v>6.666666666666659</v>
      </c>
      <c r="W68" s="66">
        <f t="shared" si="17"/>
        <v>3.3333333333333255</v>
      </c>
      <c r="X68" s="66">
        <f t="shared" si="17"/>
        <v>50</v>
      </c>
      <c r="Y68" s="66">
        <f t="shared" si="17"/>
        <v>46.666666666666664</v>
      </c>
      <c r="Z68" s="66">
        <f t="shared" si="17"/>
        <v>43.333333333333329</v>
      </c>
      <c r="AA68" s="66">
        <f t="shared" si="17"/>
        <v>39.999999999999993</v>
      </c>
      <c r="AB68" s="66">
        <f t="shared" si="17"/>
        <v>36.666666666666657</v>
      </c>
      <c r="AC68" s="66">
        <f t="shared" si="17"/>
        <v>33.333333333333321</v>
      </c>
    </row>
    <row r="69" spans="2:29" x14ac:dyDescent="0.25">
      <c r="G69" s="66"/>
      <c r="H69" s="66"/>
      <c r="I69" s="66"/>
      <c r="J69" s="66"/>
      <c r="K69" s="66"/>
      <c r="L69" s="66"/>
      <c r="M69" s="66"/>
      <c r="N69" s="66"/>
      <c r="O69" s="66"/>
      <c r="P69" s="66"/>
      <c r="Q69" s="66"/>
      <c r="R69" s="66"/>
      <c r="S69" s="66"/>
      <c r="T69" s="66"/>
      <c r="U69" s="66"/>
      <c r="V69" s="66"/>
      <c r="W69" s="66"/>
      <c r="X69" s="66"/>
      <c r="Y69" s="66"/>
      <c r="Z69" s="66"/>
      <c r="AA69" s="66"/>
      <c r="AB69" s="66"/>
      <c r="AC69" s="66"/>
    </row>
    <row r="70" spans="2:29" x14ac:dyDescent="0.25">
      <c r="B70" s="2" t="s">
        <v>65</v>
      </c>
      <c r="C70" s="2"/>
      <c r="D70" s="2"/>
      <c r="G70" s="66"/>
      <c r="H70" s="66"/>
      <c r="I70" s="66"/>
      <c r="J70" s="66"/>
      <c r="K70" s="66"/>
      <c r="L70" s="66"/>
      <c r="M70" s="66"/>
      <c r="N70" s="66"/>
      <c r="O70" s="66"/>
      <c r="P70" s="66"/>
      <c r="Q70" s="66"/>
      <c r="R70" s="66"/>
      <c r="S70" s="66"/>
      <c r="T70" s="66"/>
      <c r="U70" s="66"/>
      <c r="V70" s="66"/>
      <c r="W70" s="66"/>
      <c r="X70" s="66"/>
      <c r="Y70" s="66"/>
      <c r="Z70" s="66"/>
      <c r="AA70" s="66"/>
      <c r="AB70" s="66"/>
      <c r="AC70" s="66"/>
    </row>
    <row r="71" spans="2:29" x14ac:dyDescent="0.25">
      <c r="B71" s="64" t="str">
        <f>$B$55</f>
        <v>Investment in asset 1</v>
      </c>
      <c r="C71" s="64"/>
      <c r="D71" s="64"/>
      <c r="E71" t="s">
        <v>57</v>
      </c>
      <c r="G71" s="69">
        <f>I71+NPV($F$52,J71:AC71)</f>
        <v>253.22929096708737</v>
      </c>
      <c r="H71" s="69"/>
      <c r="I71" s="66">
        <f>I67*((I67&gt;G67)-(I$61=$F$49))</f>
        <v>300</v>
      </c>
      <c r="J71" s="66">
        <f t="shared" ref="J71:AC71" si="18">J67*((J67&gt;I67)-(J$61=$F$49))</f>
        <v>0</v>
      </c>
      <c r="K71" s="66">
        <f t="shared" si="18"/>
        <v>0</v>
      </c>
      <c r="L71" s="66">
        <f t="shared" si="18"/>
        <v>0</v>
      </c>
      <c r="M71" s="66">
        <f t="shared" si="18"/>
        <v>0</v>
      </c>
      <c r="N71" s="66">
        <f t="shared" si="18"/>
        <v>0</v>
      </c>
      <c r="O71" s="66">
        <f t="shared" si="18"/>
        <v>0</v>
      </c>
      <c r="P71" s="66">
        <f t="shared" si="18"/>
        <v>0</v>
      </c>
      <c r="Q71" s="66">
        <f t="shared" si="18"/>
        <v>0</v>
      </c>
      <c r="R71" s="66">
        <f t="shared" si="18"/>
        <v>0</v>
      </c>
      <c r="S71" s="66">
        <f t="shared" si="18"/>
        <v>0</v>
      </c>
      <c r="T71" s="66">
        <f t="shared" si="18"/>
        <v>0</v>
      </c>
      <c r="U71" s="66">
        <f t="shared" si="18"/>
        <v>0</v>
      </c>
      <c r="V71" s="66">
        <f t="shared" si="18"/>
        <v>0</v>
      </c>
      <c r="W71" s="66">
        <f t="shared" si="18"/>
        <v>0</v>
      </c>
      <c r="X71" s="66">
        <f t="shared" si="18"/>
        <v>0</v>
      </c>
      <c r="Y71" s="66">
        <f t="shared" si="18"/>
        <v>0</v>
      </c>
      <c r="Z71" s="66">
        <f t="shared" si="18"/>
        <v>0</v>
      </c>
      <c r="AA71" s="66">
        <f t="shared" si="18"/>
        <v>0</v>
      </c>
      <c r="AB71" s="66">
        <f t="shared" si="18"/>
        <v>0</v>
      </c>
      <c r="AC71" s="66">
        <f t="shared" si="18"/>
        <v>-150</v>
      </c>
    </row>
    <row r="72" spans="2:29" x14ac:dyDescent="0.25">
      <c r="B72" s="64" t="str">
        <f>$B$57</f>
        <v xml:space="preserve">Investment in asset 2 </v>
      </c>
      <c r="C72" s="64"/>
      <c r="D72" s="64"/>
      <c r="E72" t="s">
        <v>57</v>
      </c>
      <c r="G72" s="69">
        <f>I72+NPV($F$52,J72:AC72)</f>
        <v>60.469762140574218</v>
      </c>
      <c r="H72" s="69"/>
      <c r="I72" s="66">
        <f>I68*((I68&gt;G68)-(I$61=$F$49))</f>
        <v>50</v>
      </c>
      <c r="J72" s="66">
        <f t="shared" ref="J72:AC72" si="19">J68*((J68&gt;I68)-(J$61=$F$49))</f>
        <v>0</v>
      </c>
      <c r="K72" s="66">
        <f t="shared" si="19"/>
        <v>0</v>
      </c>
      <c r="L72" s="66">
        <f t="shared" si="19"/>
        <v>0</v>
      </c>
      <c r="M72" s="66">
        <f t="shared" si="19"/>
        <v>0</v>
      </c>
      <c r="N72" s="66">
        <f t="shared" si="19"/>
        <v>0</v>
      </c>
      <c r="O72" s="66">
        <f t="shared" si="19"/>
        <v>0</v>
      </c>
      <c r="P72" s="66">
        <f t="shared" si="19"/>
        <v>0</v>
      </c>
      <c r="Q72" s="66">
        <f t="shared" si="19"/>
        <v>0</v>
      </c>
      <c r="R72" s="66">
        <f t="shared" si="19"/>
        <v>0</v>
      </c>
      <c r="S72" s="66">
        <f t="shared" si="19"/>
        <v>0</v>
      </c>
      <c r="T72" s="66">
        <f t="shared" si="19"/>
        <v>0</v>
      </c>
      <c r="U72" s="66">
        <f t="shared" si="19"/>
        <v>0</v>
      </c>
      <c r="V72" s="66">
        <f t="shared" si="19"/>
        <v>0</v>
      </c>
      <c r="W72" s="66">
        <f t="shared" si="19"/>
        <v>0</v>
      </c>
      <c r="X72" s="66">
        <f t="shared" si="19"/>
        <v>50</v>
      </c>
      <c r="Y72" s="66">
        <f t="shared" si="19"/>
        <v>0</v>
      </c>
      <c r="Z72" s="66">
        <f t="shared" si="19"/>
        <v>0</v>
      </c>
      <c r="AA72" s="66">
        <f t="shared" si="19"/>
        <v>0</v>
      </c>
      <c r="AB72" s="66">
        <f t="shared" si="19"/>
        <v>0</v>
      </c>
      <c r="AC72" s="66">
        <f t="shared" si="19"/>
        <v>-33.333333333333321</v>
      </c>
    </row>
    <row r="73" spans="2:29" x14ac:dyDescent="0.25">
      <c r="B73" s="64" t="s">
        <v>81</v>
      </c>
      <c r="C73" s="64"/>
      <c r="D73" s="64"/>
      <c r="E73" t="s">
        <v>57</v>
      </c>
      <c r="G73" s="69">
        <f>I73+NPV($F$52,J73:AC73)</f>
        <v>159.02780373964515</v>
      </c>
      <c r="H73" s="69"/>
      <c r="I73" s="66"/>
      <c r="J73" s="66">
        <f>J$29</f>
        <v>11.950853607542129</v>
      </c>
      <c r="K73" s="66">
        <f t="shared" ref="K73:AC73" si="20">K$29</f>
        <v>11.956719088191386</v>
      </c>
      <c r="L73" s="66">
        <f t="shared" si="20"/>
        <v>11.861553867049874</v>
      </c>
      <c r="M73" s="66">
        <f t="shared" si="20"/>
        <v>11.755694026725072</v>
      </c>
      <c r="N73" s="66">
        <f t="shared" si="20"/>
        <v>11.384274562451239</v>
      </c>
      <c r="O73" s="66">
        <f t="shared" si="20"/>
        <v>10.825585578804821</v>
      </c>
      <c r="P73" s="66">
        <f t="shared" si="20"/>
        <v>11.017769268910984</v>
      </c>
      <c r="Q73" s="66">
        <f t="shared" si="20"/>
        <v>11.217644381854925</v>
      </c>
      <c r="R73" s="66">
        <f t="shared" si="20"/>
        <v>11.419371509506576</v>
      </c>
      <c r="S73" s="66">
        <f t="shared" si="20"/>
        <v>16.44426588727783</v>
      </c>
      <c r="T73" s="66">
        <f t="shared" si="20"/>
        <v>16.597553259197657</v>
      </c>
      <c r="U73" s="66">
        <f t="shared" si="20"/>
        <v>16.762339213770105</v>
      </c>
      <c r="V73" s="66">
        <f t="shared" si="20"/>
        <v>16.938618676598587</v>
      </c>
      <c r="W73" s="66">
        <f t="shared" si="20"/>
        <v>17.122565552661012</v>
      </c>
      <c r="X73" s="66">
        <f t="shared" si="20"/>
        <v>17.318005936979475</v>
      </c>
      <c r="Y73" s="66">
        <f t="shared" si="20"/>
        <v>17.524944903950558</v>
      </c>
      <c r="Z73" s="66">
        <f t="shared" si="20"/>
        <v>17.747208548596358</v>
      </c>
      <c r="AA73" s="66">
        <f t="shared" si="20"/>
        <v>17.980970775894782</v>
      </c>
      <c r="AB73" s="66">
        <f t="shared" si="20"/>
        <v>18.230062755264498</v>
      </c>
      <c r="AC73" s="66">
        <f t="shared" si="20"/>
        <v>18.494484486705517</v>
      </c>
    </row>
    <row r="74" spans="2:29" x14ac:dyDescent="0.25">
      <c r="B74" s="64" t="s">
        <v>84</v>
      </c>
      <c r="C74" s="64"/>
      <c r="D74" s="64"/>
      <c r="E74" t="s">
        <v>57</v>
      </c>
      <c r="G74" s="69">
        <f>I74+NPV($F$52,J74:AC74)</f>
        <v>20.241037444526917</v>
      </c>
      <c r="H74" s="69"/>
      <c r="I74" s="66"/>
      <c r="J74" s="66">
        <f>J$30</f>
        <v>1.7647058823529413</v>
      </c>
      <c r="K74" s="66">
        <f t="shared" ref="K74:AC74" si="21">K$30</f>
        <v>1.7647058823529413</v>
      </c>
      <c r="L74" s="66">
        <f t="shared" si="21"/>
        <v>1.7647058823529413</v>
      </c>
      <c r="M74" s="66">
        <f t="shared" si="21"/>
        <v>1.7647058823529413</v>
      </c>
      <c r="N74" s="66">
        <f t="shared" si="21"/>
        <v>1.7647058823529413</v>
      </c>
      <c r="O74" s="66">
        <f t="shared" si="21"/>
        <v>1.7647058823529413</v>
      </c>
      <c r="P74" s="66">
        <f t="shared" si="21"/>
        <v>1.7647058823529413</v>
      </c>
      <c r="Q74" s="66">
        <f t="shared" si="21"/>
        <v>1.7647058823529413</v>
      </c>
      <c r="R74" s="66">
        <f t="shared" si="21"/>
        <v>1.7647058823529413</v>
      </c>
      <c r="S74" s="66">
        <f t="shared" si="21"/>
        <v>1.7647058823529413</v>
      </c>
      <c r="T74" s="66">
        <f t="shared" si="21"/>
        <v>1.7647058823529413</v>
      </c>
      <c r="U74" s="66">
        <f t="shared" si="21"/>
        <v>1.7647058823529413</v>
      </c>
      <c r="V74" s="66">
        <f t="shared" si="21"/>
        <v>1.7647058823529413</v>
      </c>
      <c r="W74" s="66">
        <f t="shared" si="21"/>
        <v>1.7647058823529413</v>
      </c>
      <c r="X74" s="66">
        <f t="shared" si="21"/>
        <v>1.7647058823529413</v>
      </c>
      <c r="Y74" s="66">
        <f t="shared" si="21"/>
        <v>1.7647058823529413</v>
      </c>
      <c r="Z74" s="66">
        <f t="shared" si="21"/>
        <v>1.7647058823529413</v>
      </c>
      <c r="AA74" s="66">
        <f t="shared" si="21"/>
        <v>1.7647058823529413</v>
      </c>
      <c r="AB74" s="66">
        <f t="shared" si="21"/>
        <v>1.7647058823529413</v>
      </c>
      <c r="AC74" s="66">
        <f t="shared" si="21"/>
        <v>1.7647058823529413</v>
      </c>
    </row>
    <row r="75" spans="2:29" s="4" customFormat="1" x14ac:dyDescent="0.25">
      <c r="B75" s="19" t="s">
        <v>66</v>
      </c>
      <c r="C75" s="19"/>
      <c r="D75" s="19"/>
      <c r="E75" s="5" t="s">
        <v>57</v>
      </c>
      <c r="F75" s="5"/>
      <c r="G75" s="81">
        <f>I75+NPV($F$52,J75:AC75)</f>
        <v>492.96789429183366</v>
      </c>
      <c r="H75" s="82"/>
      <c r="I75" s="83">
        <f t="shared" ref="I75:AC75" si="22">I71+I72+I74+I73</f>
        <v>350</v>
      </c>
      <c r="J75" s="83">
        <f t="shared" si="22"/>
        <v>13.715559489895071</v>
      </c>
      <c r="K75" s="83">
        <f t="shared" si="22"/>
        <v>13.721424970544328</v>
      </c>
      <c r="L75" s="83">
        <f t="shared" si="22"/>
        <v>13.626259749402816</v>
      </c>
      <c r="M75" s="83">
        <f t="shared" si="22"/>
        <v>13.520399909078014</v>
      </c>
      <c r="N75" s="83">
        <f t="shared" si="22"/>
        <v>13.148980444804181</v>
      </c>
      <c r="O75" s="83">
        <f t="shared" si="22"/>
        <v>12.590291461157763</v>
      </c>
      <c r="P75" s="83">
        <f t="shared" si="22"/>
        <v>12.782475151263926</v>
      </c>
      <c r="Q75" s="83">
        <f t="shared" si="22"/>
        <v>12.982350264207867</v>
      </c>
      <c r="R75" s="83">
        <f t="shared" si="22"/>
        <v>13.184077391859518</v>
      </c>
      <c r="S75" s="83">
        <f t="shared" si="22"/>
        <v>18.208971769630772</v>
      </c>
      <c r="T75" s="83">
        <f t="shared" si="22"/>
        <v>18.362259141550599</v>
      </c>
      <c r="U75" s="83">
        <f t="shared" si="22"/>
        <v>18.527045096123047</v>
      </c>
      <c r="V75" s="83">
        <f t="shared" si="22"/>
        <v>18.703324558951529</v>
      </c>
      <c r="W75" s="83">
        <f t="shared" si="22"/>
        <v>18.887271435013954</v>
      </c>
      <c r="X75" s="83">
        <f t="shared" si="22"/>
        <v>69.082711819332417</v>
      </c>
      <c r="Y75" s="83">
        <f t="shared" si="22"/>
        <v>19.2896507863035</v>
      </c>
      <c r="Z75" s="83">
        <f t="shared" si="22"/>
        <v>19.5119144309493</v>
      </c>
      <c r="AA75" s="83">
        <f t="shared" si="22"/>
        <v>19.745676658247724</v>
      </c>
      <c r="AB75" s="83">
        <f t="shared" si="22"/>
        <v>19.99476863761744</v>
      </c>
      <c r="AC75" s="83">
        <f t="shared" si="22"/>
        <v>-163.07414296427487</v>
      </c>
    </row>
    <row r="76" spans="2:29" x14ac:dyDescent="0.25">
      <c r="B76" s="55" t="s">
        <v>88</v>
      </c>
      <c r="C76" s="55"/>
      <c r="D76" s="55"/>
      <c r="E76" t="s">
        <v>57</v>
      </c>
      <c r="F76" t="b">
        <f>ROUND(G75,3)=ROUND(AC76,3)</f>
        <v>1</v>
      </c>
      <c r="G76" s="66"/>
      <c r="H76" s="66"/>
      <c r="I76" s="66">
        <f>I75/(1+$F$52)^(I$61)+G76</f>
        <v>350</v>
      </c>
      <c r="J76" s="66">
        <f t="shared" ref="J76:AC76" si="23">J75/(1+$F$52)^(J$61)+I76</f>
        <v>362.93920706593872</v>
      </c>
      <c r="K76" s="66">
        <f t="shared" si="23"/>
        <v>375.15122644164569</v>
      </c>
      <c r="L76" s="66">
        <f t="shared" si="23"/>
        <v>386.59209688285119</v>
      </c>
      <c r="M76" s="66">
        <f t="shared" si="23"/>
        <v>397.30151997527582</v>
      </c>
      <c r="N76" s="66">
        <f t="shared" si="23"/>
        <v>407.12720307751169</v>
      </c>
      <c r="O76" s="66">
        <f t="shared" si="23"/>
        <v>416.00286175026253</v>
      </c>
      <c r="P76" s="66">
        <f t="shared" si="23"/>
        <v>424.50393777931134</v>
      </c>
      <c r="Q76" s="66">
        <f t="shared" si="23"/>
        <v>432.64922494416817</v>
      </c>
      <c r="R76" s="66">
        <f t="shared" si="23"/>
        <v>440.45286009547078</v>
      </c>
      <c r="S76" s="66">
        <f t="shared" si="23"/>
        <v>450.62065482462742</v>
      </c>
      <c r="T76" s="66">
        <f t="shared" si="23"/>
        <v>460.29366387840452</v>
      </c>
      <c r="U76" s="66">
        <f t="shared" si="23"/>
        <v>469.50103768878716</v>
      </c>
      <c r="V76" s="66">
        <f t="shared" si="23"/>
        <v>478.26988608768926</v>
      </c>
      <c r="W76" s="66">
        <f t="shared" si="23"/>
        <v>486.62374445789658</v>
      </c>
      <c r="X76" s="66">
        <f t="shared" si="23"/>
        <v>515.44954640096614</v>
      </c>
      <c r="Y76" s="66">
        <f t="shared" si="23"/>
        <v>523.04284574711176</v>
      </c>
      <c r="Z76" s="66">
        <f t="shared" si="23"/>
        <v>530.28887650547483</v>
      </c>
      <c r="AA76" s="66">
        <f t="shared" si="23"/>
        <v>537.20665172433678</v>
      </c>
      <c r="AB76" s="66">
        <f t="shared" si="23"/>
        <v>543.81518290099166</v>
      </c>
      <c r="AC76" s="66">
        <f t="shared" si="23"/>
        <v>492.96789429183366</v>
      </c>
    </row>
    <row r="77" spans="2:29" x14ac:dyDescent="0.25">
      <c r="B77" s="55"/>
      <c r="C77" s="55"/>
      <c r="D77" s="55"/>
      <c r="G77" s="66"/>
      <c r="H77" s="66"/>
      <c r="I77" s="66"/>
      <c r="J77" s="66"/>
      <c r="K77" s="66"/>
      <c r="L77" s="66"/>
      <c r="M77" s="66"/>
      <c r="N77" s="66"/>
      <c r="O77" s="66"/>
      <c r="P77" s="66"/>
      <c r="Q77" s="66"/>
      <c r="R77" s="66"/>
      <c r="S77" s="66"/>
      <c r="T77" s="66"/>
      <c r="U77" s="66"/>
      <c r="V77" s="66"/>
      <c r="W77" s="66"/>
      <c r="X77" s="66"/>
      <c r="Y77" s="66"/>
      <c r="Z77" s="66"/>
      <c r="AA77" s="66"/>
      <c r="AB77" s="66"/>
      <c r="AC77" s="66"/>
    </row>
    <row r="78" spans="2:29" x14ac:dyDescent="0.25">
      <c r="B78" s="2" t="s">
        <v>67</v>
      </c>
      <c r="C78" s="2"/>
      <c r="D78" s="2"/>
      <c r="G78" s="66"/>
      <c r="H78" s="66"/>
      <c r="I78" s="66"/>
      <c r="J78" s="66"/>
      <c r="K78" s="66"/>
      <c r="L78" s="66"/>
      <c r="M78" s="66"/>
      <c r="N78" s="66"/>
      <c r="O78" s="66"/>
      <c r="P78" s="66"/>
      <c r="Q78" s="66"/>
      <c r="R78" s="66"/>
      <c r="S78" s="66"/>
      <c r="T78" s="66"/>
      <c r="U78" s="66"/>
      <c r="V78" s="66"/>
      <c r="W78" s="66"/>
      <c r="X78" s="66"/>
      <c r="Y78" s="66"/>
      <c r="Z78" s="66"/>
      <c r="AA78" s="66"/>
      <c r="AB78" s="66"/>
      <c r="AC78" s="66"/>
    </row>
    <row r="79" spans="2:29" x14ac:dyDescent="0.25">
      <c r="B79" s="64" t="s">
        <v>68</v>
      </c>
      <c r="C79" s="64"/>
      <c r="D79" s="64"/>
      <c r="E79" t="s">
        <v>57</v>
      </c>
      <c r="G79" s="69">
        <f>I79+NPV($F$52,J79:AC79)</f>
        <v>253.22929096708728</v>
      </c>
      <c r="H79" s="69"/>
      <c r="I79" s="66"/>
      <c r="J79" s="66">
        <f t="shared" ref="J79:AC79" si="24">I67*(1+$F$52)-J67*(I67&gt;J67)</f>
        <v>25.5</v>
      </c>
      <c r="K79" s="66">
        <f t="shared" si="24"/>
        <v>25.050000000000011</v>
      </c>
      <c r="L79" s="66">
        <f t="shared" si="24"/>
        <v>24.600000000000023</v>
      </c>
      <c r="M79" s="66">
        <f t="shared" si="24"/>
        <v>24.150000000000034</v>
      </c>
      <c r="N79" s="66">
        <f t="shared" si="24"/>
        <v>23.699999999999989</v>
      </c>
      <c r="O79" s="66">
        <f t="shared" si="24"/>
        <v>23.25</v>
      </c>
      <c r="P79" s="66">
        <f t="shared" si="24"/>
        <v>22.800000000000011</v>
      </c>
      <c r="Q79" s="66">
        <f t="shared" si="24"/>
        <v>22.350000000000023</v>
      </c>
      <c r="R79" s="66">
        <f t="shared" si="24"/>
        <v>21.900000000000006</v>
      </c>
      <c r="S79" s="66">
        <f t="shared" si="24"/>
        <v>21.450000000000017</v>
      </c>
      <c r="T79" s="66">
        <f t="shared" si="24"/>
        <v>21</v>
      </c>
      <c r="U79" s="66">
        <f t="shared" si="24"/>
        <v>20.550000000000011</v>
      </c>
      <c r="V79" s="66">
        <f t="shared" si="24"/>
        <v>20.100000000000023</v>
      </c>
      <c r="W79" s="66">
        <f t="shared" si="24"/>
        <v>19.650000000000006</v>
      </c>
      <c r="X79" s="66">
        <f t="shared" si="24"/>
        <v>19.200000000000017</v>
      </c>
      <c r="Y79" s="66">
        <f t="shared" si="24"/>
        <v>18.75</v>
      </c>
      <c r="Z79" s="66">
        <f t="shared" si="24"/>
        <v>18.300000000000011</v>
      </c>
      <c r="AA79" s="66">
        <f t="shared" si="24"/>
        <v>17.850000000000023</v>
      </c>
      <c r="AB79" s="66">
        <f t="shared" si="24"/>
        <v>17.400000000000006</v>
      </c>
      <c r="AC79" s="66">
        <f t="shared" si="24"/>
        <v>16.950000000000017</v>
      </c>
    </row>
    <row r="80" spans="2:29" x14ac:dyDescent="0.25">
      <c r="B80" s="64" t="s">
        <v>69</v>
      </c>
      <c r="C80" s="64"/>
      <c r="D80" s="64"/>
      <c r="E80" t="s">
        <v>57</v>
      </c>
      <c r="G80" s="69">
        <f>I80+NPV($F$52,J80:AC80)</f>
        <v>60.469762140574218</v>
      </c>
      <c r="H80" s="69"/>
      <c r="I80" s="66"/>
      <c r="J80" s="66">
        <f t="shared" ref="J80:AC80" si="25">I68*(1+$F$52)-J68*(I68&gt;J68)</f>
        <v>6.3333333333333357</v>
      </c>
      <c r="K80" s="66">
        <f t="shared" si="25"/>
        <v>6.13333333333334</v>
      </c>
      <c r="L80" s="66">
        <f t="shared" si="25"/>
        <v>5.9333333333333371</v>
      </c>
      <c r="M80" s="66">
        <f t="shared" si="25"/>
        <v>5.7333333333333343</v>
      </c>
      <c r="N80" s="66">
        <f t="shared" si="25"/>
        <v>5.5333333333333385</v>
      </c>
      <c r="O80" s="66">
        <f t="shared" si="25"/>
        <v>5.3333333333333321</v>
      </c>
      <c r="P80" s="66">
        <f t="shared" si="25"/>
        <v>5.1333333333333329</v>
      </c>
      <c r="Q80" s="66">
        <f t="shared" si="25"/>
        <v>4.9333333333333336</v>
      </c>
      <c r="R80" s="66">
        <f t="shared" si="25"/>
        <v>4.7333333333333343</v>
      </c>
      <c r="S80" s="66">
        <f t="shared" si="25"/>
        <v>4.5333333333333314</v>
      </c>
      <c r="T80" s="66">
        <f t="shared" si="25"/>
        <v>4.3333333333333339</v>
      </c>
      <c r="U80" s="66">
        <f t="shared" si="25"/>
        <v>4.1333333333333346</v>
      </c>
      <c r="V80" s="66">
        <f t="shared" si="25"/>
        <v>3.9333333333333336</v>
      </c>
      <c r="W80" s="66">
        <f t="shared" si="25"/>
        <v>3.7333333333333329</v>
      </c>
      <c r="X80" s="66">
        <f t="shared" si="25"/>
        <v>3.5333333333333252</v>
      </c>
      <c r="Y80" s="66">
        <f t="shared" si="25"/>
        <v>6.3333333333333357</v>
      </c>
      <c r="Z80" s="66">
        <f t="shared" si="25"/>
        <v>6.13333333333334</v>
      </c>
      <c r="AA80" s="66">
        <f t="shared" si="25"/>
        <v>5.9333333333333371</v>
      </c>
      <c r="AB80" s="66">
        <f t="shared" si="25"/>
        <v>5.7333333333333343</v>
      </c>
      <c r="AC80" s="66">
        <f t="shared" si="25"/>
        <v>5.5333333333333385</v>
      </c>
    </row>
    <row r="81" spans="2:33" x14ac:dyDescent="0.25">
      <c r="B81" s="64" t="s">
        <v>81</v>
      </c>
      <c r="C81" s="64"/>
      <c r="D81" s="64"/>
      <c r="E81" t="s">
        <v>57</v>
      </c>
      <c r="G81" s="69">
        <f>I81+NPV($F$52,J81:AC81)</f>
        <v>159.02780373964515</v>
      </c>
      <c r="H81" s="69"/>
      <c r="I81" s="66"/>
      <c r="J81" s="66">
        <f>J$29</f>
        <v>11.950853607542129</v>
      </c>
      <c r="K81" s="66">
        <f t="shared" ref="K81:AC81" si="26">K$29</f>
        <v>11.956719088191386</v>
      </c>
      <c r="L81" s="66">
        <f t="shared" si="26"/>
        <v>11.861553867049874</v>
      </c>
      <c r="M81" s="66">
        <f t="shared" si="26"/>
        <v>11.755694026725072</v>
      </c>
      <c r="N81" s="66">
        <f t="shared" si="26"/>
        <v>11.384274562451239</v>
      </c>
      <c r="O81" s="66">
        <f t="shared" si="26"/>
        <v>10.825585578804821</v>
      </c>
      <c r="P81" s="66">
        <f t="shared" si="26"/>
        <v>11.017769268910984</v>
      </c>
      <c r="Q81" s="66">
        <f t="shared" si="26"/>
        <v>11.217644381854925</v>
      </c>
      <c r="R81" s="66">
        <f t="shared" si="26"/>
        <v>11.419371509506576</v>
      </c>
      <c r="S81" s="66">
        <f t="shared" si="26"/>
        <v>16.44426588727783</v>
      </c>
      <c r="T81" s="66">
        <f t="shared" si="26"/>
        <v>16.597553259197657</v>
      </c>
      <c r="U81" s="66">
        <f t="shared" si="26"/>
        <v>16.762339213770105</v>
      </c>
      <c r="V81" s="66">
        <f t="shared" si="26"/>
        <v>16.938618676598587</v>
      </c>
      <c r="W81" s="66">
        <f t="shared" si="26"/>
        <v>17.122565552661012</v>
      </c>
      <c r="X81" s="66">
        <f t="shared" si="26"/>
        <v>17.318005936979475</v>
      </c>
      <c r="Y81" s="66">
        <f t="shared" si="26"/>
        <v>17.524944903950558</v>
      </c>
      <c r="Z81" s="66">
        <f t="shared" si="26"/>
        <v>17.747208548596358</v>
      </c>
      <c r="AA81" s="66">
        <f t="shared" si="26"/>
        <v>17.980970775894782</v>
      </c>
      <c r="AB81" s="66">
        <f t="shared" si="26"/>
        <v>18.230062755264498</v>
      </c>
      <c r="AC81" s="66">
        <f t="shared" si="26"/>
        <v>18.494484486705517</v>
      </c>
    </row>
    <row r="82" spans="2:33" x14ac:dyDescent="0.25">
      <c r="B82" s="64" t="s">
        <v>84</v>
      </c>
      <c r="C82" s="64"/>
      <c r="D82" s="64"/>
      <c r="E82" t="s">
        <v>57</v>
      </c>
      <c r="G82" s="69">
        <f>I82+NPV($F$52,J82:AC82)</f>
        <v>20.241037444526917</v>
      </c>
      <c r="H82" s="69"/>
      <c r="I82" s="66"/>
      <c r="J82" s="66">
        <f>J$30</f>
        <v>1.7647058823529413</v>
      </c>
      <c r="K82" s="66">
        <f t="shared" ref="K82:AC82" si="27">K$30</f>
        <v>1.7647058823529413</v>
      </c>
      <c r="L82" s="66">
        <f t="shared" si="27"/>
        <v>1.7647058823529413</v>
      </c>
      <c r="M82" s="66">
        <f t="shared" si="27"/>
        <v>1.7647058823529413</v>
      </c>
      <c r="N82" s="66">
        <f t="shared" si="27"/>
        <v>1.7647058823529413</v>
      </c>
      <c r="O82" s="66">
        <f t="shared" si="27"/>
        <v>1.7647058823529413</v>
      </c>
      <c r="P82" s="66">
        <f t="shared" si="27"/>
        <v>1.7647058823529413</v>
      </c>
      <c r="Q82" s="66">
        <f t="shared" si="27"/>
        <v>1.7647058823529413</v>
      </c>
      <c r="R82" s="66">
        <f t="shared" si="27"/>
        <v>1.7647058823529413</v>
      </c>
      <c r="S82" s="66">
        <f t="shared" si="27"/>
        <v>1.7647058823529413</v>
      </c>
      <c r="T82" s="66">
        <f t="shared" si="27"/>
        <v>1.7647058823529413</v>
      </c>
      <c r="U82" s="66">
        <f t="shared" si="27"/>
        <v>1.7647058823529413</v>
      </c>
      <c r="V82" s="66">
        <f t="shared" si="27"/>
        <v>1.7647058823529413</v>
      </c>
      <c r="W82" s="66">
        <f t="shared" si="27"/>
        <v>1.7647058823529413</v>
      </c>
      <c r="X82" s="66">
        <f t="shared" si="27"/>
        <v>1.7647058823529413</v>
      </c>
      <c r="Y82" s="66">
        <f t="shared" si="27"/>
        <v>1.7647058823529413</v>
      </c>
      <c r="Z82" s="66">
        <f t="shared" si="27"/>
        <v>1.7647058823529413</v>
      </c>
      <c r="AA82" s="66">
        <f t="shared" si="27"/>
        <v>1.7647058823529413</v>
      </c>
      <c r="AB82" s="66">
        <f t="shared" si="27"/>
        <v>1.7647058823529413</v>
      </c>
      <c r="AC82" s="66">
        <f t="shared" si="27"/>
        <v>1.7647058823529413</v>
      </c>
    </row>
    <row r="83" spans="2:33" s="4" customFormat="1" x14ac:dyDescent="0.25">
      <c r="B83" s="19" t="s">
        <v>66</v>
      </c>
      <c r="C83" s="19"/>
      <c r="D83" s="19"/>
      <c r="E83" s="5" t="s">
        <v>57</v>
      </c>
      <c r="F83" s="5"/>
      <c r="G83" s="81">
        <f>I83+NPV($F$52,J83:AC83)</f>
        <v>492.96789429183372</v>
      </c>
      <c r="H83" s="82"/>
      <c r="I83" s="83">
        <f t="shared" ref="I83:AC83" si="28">I79+I80+I82+I81</f>
        <v>0</v>
      </c>
      <c r="J83" s="83">
        <f t="shared" si="28"/>
        <v>45.548892823228407</v>
      </c>
      <c r="K83" s="83">
        <f t="shared" si="28"/>
        <v>44.904758303877678</v>
      </c>
      <c r="L83" s="83">
        <f t="shared" si="28"/>
        <v>44.15959308273618</v>
      </c>
      <c r="M83" s="83">
        <f t="shared" si="28"/>
        <v>43.403733242411384</v>
      </c>
      <c r="N83" s="83">
        <f t="shared" si="28"/>
        <v>42.382313778137508</v>
      </c>
      <c r="O83" s="83">
        <f t="shared" si="28"/>
        <v>41.173624794491097</v>
      </c>
      <c r="P83" s="83">
        <f t="shared" si="28"/>
        <v>40.715808484597268</v>
      </c>
      <c r="Q83" s="83">
        <f t="shared" si="28"/>
        <v>40.265683597541226</v>
      </c>
      <c r="R83" s="83">
        <f t="shared" si="28"/>
        <v>39.817410725192858</v>
      </c>
      <c r="S83" s="83">
        <f t="shared" si="28"/>
        <v>44.19230510296412</v>
      </c>
      <c r="T83" s="83">
        <f t="shared" si="28"/>
        <v>43.695592474883938</v>
      </c>
      <c r="U83" s="83">
        <f t="shared" si="28"/>
        <v>43.210378429456391</v>
      </c>
      <c r="V83" s="83">
        <f t="shared" si="28"/>
        <v>42.736657892284882</v>
      </c>
      <c r="W83" s="83">
        <f t="shared" si="28"/>
        <v>42.270604768347297</v>
      </c>
      <c r="X83" s="83">
        <f t="shared" si="28"/>
        <v>41.816045152665758</v>
      </c>
      <c r="Y83" s="83">
        <f t="shared" si="28"/>
        <v>44.37298411963684</v>
      </c>
      <c r="Z83" s="83">
        <f t="shared" si="28"/>
        <v>43.945247764282655</v>
      </c>
      <c r="AA83" s="83">
        <f t="shared" si="28"/>
        <v>43.529009991581084</v>
      </c>
      <c r="AB83" s="83">
        <f t="shared" si="28"/>
        <v>43.12810197095078</v>
      </c>
      <c r="AC83" s="83">
        <f t="shared" si="28"/>
        <v>42.742523702391814</v>
      </c>
    </row>
    <row r="84" spans="2:33" x14ac:dyDescent="0.25">
      <c r="B84" s="55" t="s">
        <v>88</v>
      </c>
      <c r="C84" s="55"/>
      <c r="D84" s="55"/>
      <c r="E84" t="s">
        <v>57</v>
      </c>
      <c r="F84" t="b">
        <f>ROUND(G83,3)=ROUND(AC84,3)</f>
        <v>1</v>
      </c>
      <c r="G84" s="66"/>
      <c r="H84" s="66"/>
      <c r="I84" s="66">
        <f>I83/(1+$F$52)^(I$61)+G85</f>
        <v>0</v>
      </c>
      <c r="J84" s="66">
        <f t="shared" ref="J84:AC84" si="29">J83/(1+$F$52)^(J$61)+I84</f>
        <v>42.970653606819248</v>
      </c>
      <c r="K84" s="66">
        <f t="shared" si="29"/>
        <v>82.935728636970254</v>
      </c>
      <c r="L84" s="66">
        <f t="shared" si="29"/>
        <v>120.01297452009538</v>
      </c>
      <c r="M84" s="66">
        <f t="shared" si="29"/>
        <v>154.39279658228287</v>
      </c>
      <c r="N84" s="66">
        <f t="shared" si="29"/>
        <v>186.0633269379698</v>
      </c>
      <c r="O84" s="66">
        <f t="shared" si="29"/>
        <v>215.08910772495472</v>
      </c>
      <c r="P84" s="66">
        <f t="shared" si="29"/>
        <v>242.1674457945208</v>
      </c>
      <c r="Q84" s="66">
        <f t="shared" si="29"/>
        <v>267.4306338241538</v>
      </c>
      <c r="R84" s="66">
        <f t="shared" si="29"/>
        <v>290.99849805413942</v>
      </c>
      <c r="S84" s="66">
        <f t="shared" si="29"/>
        <v>315.67525040347391</v>
      </c>
      <c r="T84" s="66">
        <f t="shared" si="29"/>
        <v>338.69354343383873</v>
      </c>
      <c r="U84" s="66">
        <f t="shared" si="29"/>
        <v>360.167777701847</v>
      </c>
      <c r="V84" s="66">
        <f t="shared" si="29"/>
        <v>380.20439060197606</v>
      </c>
      <c r="W84" s="66">
        <f t="shared" si="29"/>
        <v>398.90071985592806</v>
      </c>
      <c r="X84" s="66">
        <f t="shared" si="29"/>
        <v>416.34909447627524</v>
      </c>
      <c r="Y84" s="66">
        <f t="shared" si="29"/>
        <v>433.81635477221624</v>
      </c>
      <c r="Z84" s="66">
        <f t="shared" si="29"/>
        <v>450.13605615829829</v>
      </c>
      <c r="AA84" s="66">
        <f t="shared" si="29"/>
        <v>465.3861745428498</v>
      </c>
      <c r="AB84" s="66">
        <f t="shared" si="29"/>
        <v>479.64057336238733</v>
      </c>
      <c r="AC84" s="66">
        <f t="shared" si="29"/>
        <v>492.9678942918336</v>
      </c>
    </row>
    <row r="85" spans="2:33" x14ac:dyDescent="0.25">
      <c r="B85" s="55"/>
      <c r="C85" s="55"/>
      <c r="D85" s="55"/>
      <c r="G85" s="66"/>
      <c r="H85" s="66"/>
      <c r="I85" s="66"/>
      <c r="J85" s="66"/>
      <c r="K85" s="66"/>
      <c r="L85" s="66"/>
      <c r="M85" s="66"/>
      <c r="N85" s="66"/>
      <c r="O85" s="66"/>
      <c r="P85" s="66"/>
      <c r="Q85" s="66"/>
      <c r="R85" s="66"/>
      <c r="S85" s="66"/>
      <c r="T85" s="66"/>
      <c r="U85" s="66"/>
      <c r="V85" s="66"/>
      <c r="W85" s="66"/>
      <c r="X85" s="66"/>
      <c r="Y85" s="66"/>
      <c r="Z85" s="66"/>
      <c r="AA85" s="66"/>
      <c r="AB85" s="66"/>
      <c r="AC85" s="66"/>
    </row>
    <row r="86" spans="2:33" ht="15.75" x14ac:dyDescent="0.25">
      <c r="B86" s="63" t="s">
        <v>70</v>
      </c>
      <c r="C86" s="63"/>
      <c r="D86" s="63"/>
      <c r="G86" s="66"/>
      <c r="H86" s="66"/>
      <c r="I86" s="66"/>
      <c r="J86" s="66"/>
      <c r="K86" s="66"/>
      <c r="L86" s="66"/>
      <c r="M86" s="66"/>
      <c r="N86" s="66"/>
      <c r="O86" s="66"/>
      <c r="P86" s="66"/>
      <c r="Q86" s="66"/>
      <c r="R86" s="66"/>
      <c r="S86" s="66"/>
      <c r="T86" s="66"/>
      <c r="U86" s="66"/>
      <c r="V86" s="66"/>
      <c r="W86" s="66"/>
      <c r="X86" s="66"/>
      <c r="Y86" s="66"/>
      <c r="Z86" s="66"/>
      <c r="AA86" s="66"/>
      <c r="AB86" s="66"/>
      <c r="AC86" s="66"/>
    </row>
    <row r="87" spans="2:33" x14ac:dyDescent="0.25">
      <c r="G87" s="66"/>
      <c r="H87" s="66"/>
      <c r="I87" s="66"/>
      <c r="J87" s="66"/>
      <c r="K87" s="66"/>
      <c r="L87" s="66"/>
      <c r="M87" s="66"/>
      <c r="N87" s="66"/>
      <c r="O87" s="66"/>
      <c r="P87" s="66"/>
      <c r="Q87" s="66"/>
      <c r="R87" s="66"/>
      <c r="S87" s="66"/>
      <c r="T87" s="66"/>
      <c r="U87" s="66"/>
      <c r="V87" s="66"/>
      <c r="W87" s="66"/>
      <c r="X87" s="66"/>
      <c r="Y87" s="66"/>
      <c r="Z87" s="66"/>
      <c r="AA87" s="66"/>
      <c r="AB87" s="66"/>
      <c r="AC87" s="66"/>
    </row>
    <row r="88" spans="2:33" x14ac:dyDescent="0.25">
      <c r="B88" s="2" t="s">
        <v>71</v>
      </c>
      <c r="C88" s="2"/>
      <c r="D88" s="2"/>
      <c r="G88" s="66"/>
      <c r="H88" s="66"/>
      <c r="I88" s="66"/>
      <c r="J88" s="66"/>
      <c r="K88" s="66"/>
      <c r="L88" s="66"/>
      <c r="M88" s="66"/>
      <c r="N88" s="66"/>
      <c r="O88" s="66"/>
      <c r="P88" s="66"/>
      <c r="Q88" s="66"/>
      <c r="R88" s="66"/>
      <c r="S88" s="66"/>
      <c r="T88" s="66"/>
      <c r="U88" s="66"/>
      <c r="V88" s="66"/>
      <c r="W88" s="66"/>
      <c r="X88" s="66"/>
      <c r="Y88" s="66"/>
      <c r="Z88" s="66"/>
      <c r="AA88" s="66"/>
      <c r="AB88" s="66"/>
      <c r="AC88" s="66"/>
    </row>
    <row r="89" spans="2:33" x14ac:dyDescent="0.25">
      <c r="B89" s="55" t="s">
        <v>63</v>
      </c>
      <c r="C89" s="55"/>
      <c r="D89" s="55"/>
      <c r="E89" t="s">
        <v>57</v>
      </c>
      <c r="G89" s="69"/>
      <c r="H89" s="69"/>
      <c r="I89" s="66">
        <f>IFERROR(IF(OR(I$61=0, I$61=$F$56),$F$55,(1+$F$52)*H89+PMT($F$52,$F$56,$F$55)),0)</f>
        <v>300</v>
      </c>
      <c r="J89" s="66">
        <f t="shared" ref="J89:M89" si="30">IFERROR(IF(OR(J$61=0, J$61=$F$56),$F$55,(1+$F$52)*I89+PMT($F$52,$F$56,$F$55)),0)</f>
        <v>298.06153922379735</v>
      </c>
      <c r="K89" s="66">
        <f t="shared" si="30"/>
        <v>296.00677080102258</v>
      </c>
      <c r="L89" s="66">
        <f t="shared" si="30"/>
        <v>293.82871627288131</v>
      </c>
      <c r="M89" s="66">
        <f t="shared" si="30"/>
        <v>291.51997847305154</v>
      </c>
      <c r="N89" s="66">
        <f t="shared" ref="N89:AC89" si="31">IFERROR(IF(OR(N$61=0, N$61=$F$56),$F$55,(1+$F$52)*M89+PMT($F$52,$F$56,$F$55)),0)</f>
        <v>289.07271640523197</v>
      </c>
      <c r="O89" s="66">
        <f t="shared" si="31"/>
        <v>286.47861861334326</v>
      </c>
      <c r="P89" s="66">
        <f t="shared" si="31"/>
        <v>283.72887495394122</v>
      </c>
      <c r="Q89" s="66">
        <f t="shared" si="31"/>
        <v>280.81414667497506</v>
      </c>
      <c r="R89" s="66">
        <f t="shared" si="31"/>
        <v>277.72453469927092</v>
      </c>
      <c r="S89" s="66">
        <f t="shared" si="31"/>
        <v>274.44954600502456</v>
      </c>
      <c r="T89" s="66">
        <f t="shared" si="31"/>
        <v>270.97805798912339</v>
      </c>
      <c r="U89" s="66">
        <f t="shared" si="31"/>
        <v>267.29828069226818</v>
      </c>
      <c r="V89" s="66">
        <f t="shared" si="31"/>
        <v>263.39771675760164</v>
      </c>
      <c r="W89" s="66">
        <f t="shared" si="31"/>
        <v>259.26311898685509</v>
      </c>
      <c r="X89" s="66">
        <f t="shared" si="31"/>
        <v>254.88044534986375</v>
      </c>
      <c r="Y89" s="66">
        <f t="shared" si="31"/>
        <v>250.23481129465296</v>
      </c>
      <c r="Z89" s="66">
        <f t="shared" si="31"/>
        <v>245.31043919612949</v>
      </c>
      <c r="AA89" s="66">
        <f t="shared" si="31"/>
        <v>240.09060477169464</v>
      </c>
      <c r="AB89" s="66">
        <f t="shared" si="31"/>
        <v>234.55758028179369</v>
      </c>
      <c r="AC89" s="66">
        <f t="shared" si="31"/>
        <v>228.69257432249867</v>
      </c>
      <c r="AD89" s="65"/>
      <c r="AE89" s="65"/>
      <c r="AF89" s="65"/>
      <c r="AG89" s="65"/>
    </row>
    <row r="90" spans="2:33" x14ac:dyDescent="0.25">
      <c r="B90" s="55" t="s">
        <v>64</v>
      </c>
      <c r="C90" s="55"/>
      <c r="D90" s="55"/>
      <c r="E90" t="s">
        <v>57</v>
      </c>
      <c r="G90" s="69"/>
      <c r="H90" s="69"/>
      <c r="I90" s="66">
        <f>IFERROR(IF(OR(I$61=0, I$61=$F$58),$F$57,(1+$F$52)*H90+PMT($F$52,$F$58,$F$57)),0)</f>
        <v>50</v>
      </c>
      <c r="J90" s="66">
        <f t="shared" ref="J90:M90" si="32">IFERROR(IF(OR(J$61=0, J$61=$F$58),$F$57,(1+$F$52)*I90+PMT($F$52,$F$58,$F$57)),0)</f>
        <v>47.851861802234367</v>
      </c>
      <c r="K90" s="66">
        <f t="shared" si="32"/>
        <v>45.574835312602801</v>
      </c>
      <c r="L90" s="66">
        <f t="shared" si="32"/>
        <v>43.161187233593338</v>
      </c>
      <c r="M90" s="66">
        <f t="shared" si="32"/>
        <v>40.602720269843303</v>
      </c>
      <c r="N90" s="66">
        <f t="shared" ref="N90:AC90" si="33">IFERROR(IF(OR(N$61=0, N$61=$F$58),$F$57,(1+$F$52)*M90+PMT($F$52,$F$58,$F$57)),0)</f>
        <v>37.890745288268263</v>
      </c>
      <c r="O90" s="66">
        <f t="shared" si="33"/>
        <v>35.016051807798732</v>
      </c>
      <c r="P90" s="66">
        <f t="shared" si="33"/>
        <v>31.968876718501019</v>
      </c>
      <c r="Q90" s="66">
        <f t="shared" si="33"/>
        <v>28.738871123845446</v>
      </c>
      <c r="R90" s="66">
        <f t="shared" si="33"/>
        <v>25.315065193510538</v>
      </c>
      <c r="S90" s="66">
        <f t="shared" si="33"/>
        <v>21.685830907355534</v>
      </c>
      <c r="T90" s="66">
        <f t="shared" si="33"/>
        <v>17.838842564031232</v>
      </c>
      <c r="U90" s="66">
        <f t="shared" si="33"/>
        <v>13.76103492010747</v>
      </c>
      <c r="V90" s="66">
        <f t="shared" si="33"/>
        <v>9.438558817548282</v>
      </c>
      <c r="W90" s="66">
        <f t="shared" si="33"/>
        <v>4.8567341488355424</v>
      </c>
      <c r="X90" s="66">
        <f t="shared" si="33"/>
        <v>50</v>
      </c>
      <c r="Y90" s="66">
        <f t="shared" si="33"/>
        <v>47.851861802234367</v>
      </c>
      <c r="Z90" s="66">
        <f t="shared" si="33"/>
        <v>45.574835312602801</v>
      </c>
      <c r="AA90" s="66">
        <f t="shared" si="33"/>
        <v>43.161187233593338</v>
      </c>
      <c r="AB90" s="66">
        <f t="shared" si="33"/>
        <v>40.602720269843303</v>
      </c>
      <c r="AC90" s="66">
        <f t="shared" si="33"/>
        <v>37.890745288268263</v>
      </c>
    </row>
    <row r="91" spans="2:33" x14ac:dyDescent="0.25">
      <c r="B91" s="2"/>
      <c r="C91" s="2"/>
      <c r="D91" s="2"/>
      <c r="G91" s="66"/>
      <c r="H91" s="66"/>
      <c r="I91" s="66"/>
      <c r="J91" s="66"/>
      <c r="K91" s="66"/>
      <c r="L91" s="66"/>
      <c r="M91" s="66"/>
      <c r="N91" s="66"/>
      <c r="O91" s="66"/>
      <c r="P91" s="66"/>
      <c r="Q91" s="66"/>
      <c r="R91" s="66"/>
      <c r="S91" s="66"/>
      <c r="T91" s="66"/>
      <c r="U91" s="66"/>
      <c r="V91" s="66"/>
      <c r="W91" s="66"/>
      <c r="X91" s="66"/>
      <c r="Y91" s="66"/>
      <c r="Z91" s="66"/>
      <c r="AA91" s="66"/>
      <c r="AB91" s="66"/>
      <c r="AC91" s="66"/>
    </row>
    <row r="92" spans="2:33" x14ac:dyDescent="0.25">
      <c r="B92" s="2" t="s">
        <v>65</v>
      </c>
      <c r="C92" s="2"/>
      <c r="D92" s="2"/>
      <c r="G92" s="69"/>
      <c r="H92" s="69"/>
      <c r="I92" s="66"/>
      <c r="J92" s="69"/>
      <c r="K92" s="69"/>
      <c r="L92" s="69"/>
      <c r="M92" s="69"/>
      <c r="N92" s="69"/>
      <c r="O92" s="69"/>
      <c r="P92" s="69"/>
      <c r="Q92" s="69"/>
      <c r="R92" s="69"/>
      <c r="S92" s="69"/>
      <c r="T92" s="69"/>
      <c r="U92" s="69"/>
      <c r="V92" s="69"/>
      <c r="W92" s="69"/>
      <c r="X92" s="69"/>
      <c r="Y92" s="69"/>
      <c r="Z92" s="69"/>
      <c r="AA92" s="69"/>
      <c r="AB92" s="69"/>
      <c r="AC92" s="69"/>
    </row>
    <row r="93" spans="2:33" x14ac:dyDescent="0.25">
      <c r="B93" s="64" t="str">
        <f>$B$55</f>
        <v>Investment in asset 1</v>
      </c>
      <c r="C93" s="64"/>
      <c r="D93" s="64"/>
      <c r="E93" t="s">
        <v>57</v>
      </c>
      <c r="G93" s="69">
        <f>I93+NPV($F$52,J93:AC93)</f>
        <v>228.69257432249776</v>
      </c>
      <c r="H93" s="69"/>
      <c r="I93" s="66">
        <f>I89*((I89&gt;G89)-(I$61=$F$49))</f>
        <v>300</v>
      </c>
      <c r="J93" s="66">
        <f t="shared" ref="J93:AC93" si="34">J89*((J89&gt;I89)-(J$61=$F$49))</f>
        <v>0</v>
      </c>
      <c r="K93" s="66">
        <f t="shared" si="34"/>
        <v>0</v>
      </c>
      <c r="L93" s="66">
        <f t="shared" si="34"/>
        <v>0</v>
      </c>
      <c r="M93" s="66">
        <f t="shared" si="34"/>
        <v>0</v>
      </c>
      <c r="N93" s="66">
        <f t="shared" si="34"/>
        <v>0</v>
      </c>
      <c r="O93" s="66">
        <f t="shared" si="34"/>
        <v>0</v>
      </c>
      <c r="P93" s="66">
        <f t="shared" si="34"/>
        <v>0</v>
      </c>
      <c r="Q93" s="66">
        <f t="shared" si="34"/>
        <v>0</v>
      </c>
      <c r="R93" s="66">
        <f t="shared" si="34"/>
        <v>0</v>
      </c>
      <c r="S93" s="66">
        <f t="shared" si="34"/>
        <v>0</v>
      </c>
      <c r="T93" s="66">
        <f t="shared" si="34"/>
        <v>0</v>
      </c>
      <c r="U93" s="66">
        <f t="shared" si="34"/>
        <v>0</v>
      </c>
      <c r="V93" s="66">
        <f t="shared" si="34"/>
        <v>0</v>
      </c>
      <c r="W93" s="66">
        <f t="shared" si="34"/>
        <v>0</v>
      </c>
      <c r="X93" s="66">
        <f t="shared" si="34"/>
        <v>0</v>
      </c>
      <c r="Y93" s="66">
        <f t="shared" si="34"/>
        <v>0</v>
      </c>
      <c r="Z93" s="66">
        <f t="shared" si="34"/>
        <v>0</v>
      </c>
      <c r="AA93" s="66">
        <f t="shared" si="34"/>
        <v>0</v>
      </c>
      <c r="AB93" s="66">
        <f t="shared" si="34"/>
        <v>0</v>
      </c>
      <c r="AC93" s="66">
        <f t="shared" si="34"/>
        <v>-228.69257432249867</v>
      </c>
    </row>
    <row r="94" spans="2:33" x14ac:dyDescent="0.25">
      <c r="B94" s="64" t="str">
        <f>$B$57</f>
        <v xml:space="preserve">Investment in asset 2 </v>
      </c>
      <c r="C94" s="64"/>
      <c r="D94" s="64"/>
      <c r="E94" t="s">
        <v>57</v>
      </c>
      <c r="G94" s="69">
        <f>I94+NPV($F$52,J94:AC94)</f>
        <v>59.048739550658354</v>
      </c>
      <c r="H94" s="69"/>
      <c r="I94" s="66">
        <f>I90*((I90&gt;G90)-(I$61=$F$49))</f>
        <v>50</v>
      </c>
      <c r="J94" s="66">
        <f t="shared" ref="J94:AC94" si="35">J90*((J90&gt;I90)-(J$61=$F$49))</f>
        <v>0</v>
      </c>
      <c r="K94" s="66">
        <f t="shared" si="35"/>
        <v>0</v>
      </c>
      <c r="L94" s="66">
        <f t="shared" si="35"/>
        <v>0</v>
      </c>
      <c r="M94" s="66">
        <f t="shared" si="35"/>
        <v>0</v>
      </c>
      <c r="N94" s="66">
        <f t="shared" si="35"/>
        <v>0</v>
      </c>
      <c r="O94" s="66">
        <f t="shared" si="35"/>
        <v>0</v>
      </c>
      <c r="P94" s="66">
        <f t="shared" si="35"/>
        <v>0</v>
      </c>
      <c r="Q94" s="66">
        <f t="shared" si="35"/>
        <v>0</v>
      </c>
      <c r="R94" s="66">
        <f t="shared" si="35"/>
        <v>0</v>
      </c>
      <c r="S94" s="66">
        <f t="shared" si="35"/>
        <v>0</v>
      </c>
      <c r="T94" s="66">
        <f t="shared" si="35"/>
        <v>0</v>
      </c>
      <c r="U94" s="66">
        <f t="shared" si="35"/>
        <v>0</v>
      </c>
      <c r="V94" s="66">
        <f t="shared" si="35"/>
        <v>0</v>
      </c>
      <c r="W94" s="66">
        <f t="shared" si="35"/>
        <v>0</v>
      </c>
      <c r="X94" s="66">
        <f t="shared" si="35"/>
        <v>50</v>
      </c>
      <c r="Y94" s="66">
        <f t="shared" si="35"/>
        <v>0</v>
      </c>
      <c r="Z94" s="66">
        <f t="shared" si="35"/>
        <v>0</v>
      </c>
      <c r="AA94" s="66">
        <f t="shared" si="35"/>
        <v>0</v>
      </c>
      <c r="AB94" s="66">
        <f t="shared" si="35"/>
        <v>0</v>
      </c>
      <c r="AC94" s="66">
        <f t="shared" si="35"/>
        <v>-37.890745288268263</v>
      </c>
    </row>
    <row r="95" spans="2:33" x14ac:dyDescent="0.25">
      <c r="B95" s="64" t="s">
        <v>81</v>
      </c>
      <c r="C95" s="64"/>
      <c r="D95" s="64"/>
      <c r="E95" t="s">
        <v>57</v>
      </c>
      <c r="G95" s="69">
        <f>I95+NPV($F$52,J95:AC95)</f>
        <v>159.02780373964515</v>
      </c>
      <c r="H95" s="69"/>
      <c r="I95" s="66"/>
      <c r="J95" s="66">
        <f>J$29</f>
        <v>11.950853607542129</v>
      </c>
      <c r="K95" s="66">
        <f t="shared" ref="K95:AC95" si="36">K$29</f>
        <v>11.956719088191386</v>
      </c>
      <c r="L95" s="66">
        <f t="shared" si="36"/>
        <v>11.861553867049874</v>
      </c>
      <c r="M95" s="66">
        <f t="shared" si="36"/>
        <v>11.755694026725072</v>
      </c>
      <c r="N95" s="66">
        <f t="shared" si="36"/>
        <v>11.384274562451239</v>
      </c>
      <c r="O95" s="66">
        <f t="shared" si="36"/>
        <v>10.825585578804821</v>
      </c>
      <c r="P95" s="66">
        <f t="shared" si="36"/>
        <v>11.017769268910984</v>
      </c>
      <c r="Q95" s="66">
        <f t="shared" si="36"/>
        <v>11.217644381854925</v>
      </c>
      <c r="R95" s="66">
        <f t="shared" si="36"/>
        <v>11.419371509506576</v>
      </c>
      <c r="S95" s="66">
        <f t="shared" si="36"/>
        <v>16.44426588727783</v>
      </c>
      <c r="T95" s="66">
        <f t="shared" si="36"/>
        <v>16.597553259197657</v>
      </c>
      <c r="U95" s="66">
        <f t="shared" si="36"/>
        <v>16.762339213770105</v>
      </c>
      <c r="V95" s="66">
        <f t="shared" si="36"/>
        <v>16.938618676598587</v>
      </c>
      <c r="W95" s="66">
        <f t="shared" si="36"/>
        <v>17.122565552661012</v>
      </c>
      <c r="X95" s="66">
        <f t="shared" si="36"/>
        <v>17.318005936979475</v>
      </c>
      <c r="Y95" s="66">
        <f t="shared" si="36"/>
        <v>17.524944903950558</v>
      </c>
      <c r="Z95" s="66">
        <f t="shared" si="36"/>
        <v>17.747208548596358</v>
      </c>
      <c r="AA95" s="66">
        <f t="shared" si="36"/>
        <v>17.980970775894782</v>
      </c>
      <c r="AB95" s="66">
        <f t="shared" si="36"/>
        <v>18.230062755264498</v>
      </c>
      <c r="AC95" s="66">
        <f t="shared" si="36"/>
        <v>18.494484486705517</v>
      </c>
    </row>
    <row r="96" spans="2:33" x14ac:dyDescent="0.25">
      <c r="B96" s="64" t="s">
        <v>84</v>
      </c>
      <c r="C96" s="64"/>
      <c r="D96" s="64"/>
      <c r="E96" t="s">
        <v>57</v>
      </c>
      <c r="G96" s="69">
        <f>I96+NPV($F$52,J96:AC96)</f>
        <v>20.241037444526917</v>
      </c>
      <c r="H96" s="69"/>
      <c r="I96" s="66"/>
      <c r="J96" s="66">
        <f>J$30</f>
        <v>1.7647058823529413</v>
      </c>
      <c r="K96" s="66">
        <f t="shared" ref="K96:AC96" si="37">K$30</f>
        <v>1.7647058823529413</v>
      </c>
      <c r="L96" s="66">
        <f t="shared" si="37"/>
        <v>1.7647058823529413</v>
      </c>
      <c r="M96" s="66">
        <f t="shared" si="37"/>
        <v>1.7647058823529413</v>
      </c>
      <c r="N96" s="66">
        <f t="shared" si="37"/>
        <v>1.7647058823529413</v>
      </c>
      <c r="O96" s="66">
        <f t="shared" si="37"/>
        <v>1.7647058823529413</v>
      </c>
      <c r="P96" s="66">
        <f t="shared" si="37"/>
        <v>1.7647058823529413</v>
      </c>
      <c r="Q96" s="66">
        <f t="shared" si="37"/>
        <v>1.7647058823529413</v>
      </c>
      <c r="R96" s="66">
        <f t="shared" si="37"/>
        <v>1.7647058823529413</v>
      </c>
      <c r="S96" s="66">
        <f t="shared" si="37"/>
        <v>1.7647058823529413</v>
      </c>
      <c r="T96" s="66">
        <f t="shared" si="37"/>
        <v>1.7647058823529413</v>
      </c>
      <c r="U96" s="66">
        <f t="shared" si="37"/>
        <v>1.7647058823529413</v>
      </c>
      <c r="V96" s="66">
        <f t="shared" si="37"/>
        <v>1.7647058823529413</v>
      </c>
      <c r="W96" s="66">
        <f t="shared" si="37"/>
        <v>1.7647058823529413</v>
      </c>
      <c r="X96" s="66">
        <f t="shared" si="37"/>
        <v>1.7647058823529413</v>
      </c>
      <c r="Y96" s="66">
        <f t="shared" si="37"/>
        <v>1.7647058823529413</v>
      </c>
      <c r="Z96" s="66">
        <f t="shared" si="37"/>
        <v>1.7647058823529413</v>
      </c>
      <c r="AA96" s="66">
        <f t="shared" si="37"/>
        <v>1.7647058823529413</v>
      </c>
      <c r="AB96" s="66">
        <f t="shared" si="37"/>
        <v>1.7647058823529413</v>
      </c>
      <c r="AC96" s="66">
        <f t="shared" si="37"/>
        <v>1.7647058823529413</v>
      </c>
    </row>
    <row r="97" spans="2:29" s="4" customFormat="1" x14ac:dyDescent="0.25">
      <c r="B97" s="19" t="s">
        <v>66</v>
      </c>
      <c r="C97" s="19"/>
      <c r="D97" s="19"/>
      <c r="E97" s="5" t="s">
        <v>57</v>
      </c>
      <c r="F97" s="5"/>
      <c r="G97" s="81">
        <f>I97+NPV($F$52,J97:AC97)</f>
        <v>467.01015505732823</v>
      </c>
      <c r="H97" s="82"/>
      <c r="I97" s="83">
        <f t="shared" ref="I97:AC97" si="38">I93+I94+I96+I95</f>
        <v>350</v>
      </c>
      <c r="J97" s="83">
        <f t="shared" si="38"/>
        <v>13.715559489895071</v>
      </c>
      <c r="K97" s="83">
        <f t="shared" si="38"/>
        <v>13.721424970544328</v>
      </c>
      <c r="L97" s="83">
        <f t="shared" si="38"/>
        <v>13.626259749402816</v>
      </c>
      <c r="M97" s="83">
        <f t="shared" si="38"/>
        <v>13.520399909078014</v>
      </c>
      <c r="N97" s="83">
        <f t="shared" si="38"/>
        <v>13.148980444804181</v>
      </c>
      <c r="O97" s="83">
        <f t="shared" si="38"/>
        <v>12.590291461157763</v>
      </c>
      <c r="P97" s="83">
        <f t="shared" si="38"/>
        <v>12.782475151263926</v>
      </c>
      <c r="Q97" s="83">
        <f t="shared" si="38"/>
        <v>12.982350264207867</v>
      </c>
      <c r="R97" s="83">
        <f t="shared" si="38"/>
        <v>13.184077391859518</v>
      </c>
      <c r="S97" s="83">
        <f t="shared" si="38"/>
        <v>18.208971769630772</v>
      </c>
      <c r="T97" s="83">
        <f t="shared" si="38"/>
        <v>18.362259141550599</v>
      </c>
      <c r="U97" s="83">
        <f t="shared" si="38"/>
        <v>18.527045096123047</v>
      </c>
      <c r="V97" s="83">
        <f t="shared" si="38"/>
        <v>18.703324558951529</v>
      </c>
      <c r="W97" s="83">
        <f t="shared" si="38"/>
        <v>18.887271435013954</v>
      </c>
      <c r="X97" s="83">
        <f t="shared" si="38"/>
        <v>69.082711819332417</v>
      </c>
      <c r="Y97" s="83">
        <f t="shared" si="38"/>
        <v>19.2896507863035</v>
      </c>
      <c r="Z97" s="83">
        <f t="shared" si="38"/>
        <v>19.5119144309493</v>
      </c>
      <c r="AA97" s="83">
        <f t="shared" si="38"/>
        <v>19.745676658247724</v>
      </c>
      <c r="AB97" s="83">
        <f t="shared" si="38"/>
        <v>19.99476863761744</v>
      </c>
      <c r="AC97" s="83">
        <f t="shared" si="38"/>
        <v>-246.32412924170848</v>
      </c>
    </row>
    <row r="98" spans="2:29" x14ac:dyDescent="0.25">
      <c r="B98" s="55" t="s">
        <v>88</v>
      </c>
      <c r="C98" s="55"/>
      <c r="D98" s="55"/>
      <c r="E98" t="s">
        <v>57</v>
      </c>
      <c r="F98" t="b">
        <f>ROUND(G97,3)=ROUND(AC98,3)</f>
        <v>1</v>
      </c>
      <c r="G98" s="66"/>
      <c r="H98" s="66"/>
      <c r="I98" s="66">
        <f>I97/(1+$F$52)^(I$61)+G98</f>
        <v>350</v>
      </c>
      <c r="J98" s="66">
        <f t="shared" ref="J98:AC98" si="39">J97/(1+$F$52)^(J$61)+I98</f>
        <v>362.93920706593872</v>
      </c>
      <c r="K98" s="66">
        <f t="shared" si="39"/>
        <v>375.15122644164569</v>
      </c>
      <c r="L98" s="66">
        <f t="shared" si="39"/>
        <v>386.59209688285119</v>
      </c>
      <c r="M98" s="66">
        <f t="shared" si="39"/>
        <v>397.30151997527582</v>
      </c>
      <c r="N98" s="66">
        <f t="shared" si="39"/>
        <v>407.12720307751169</v>
      </c>
      <c r="O98" s="66">
        <f t="shared" si="39"/>
        <v>416.00286175026253</v>
      </c>
      <c r="P98" s="66">
        <f t="shared" si="39"/>
        <v>424.50393777931134</v>
      </c>
      <c r="Q98" s="66">
        <f t="shared" si="39"/>
        <v>432.64922494416817</v>
      </c>
      <c r="R98" s="66">
        <f t="shared" si="39"/>
        <v>440.45286009547078</v>
      </c>
      <c r="S98" s="66">
        <f t="shared" si="39"/>
        <v>450.62065482462742</v>
      </c>
      <c r="T98" s="66">
        <f t="shared" si="39"/>
        <v>460.29366387840452</v>
      </c>
      <c r="U98" s="66">
        <f t="shared" si="39"/>
        <v>469.50103768878716</v>
      </c>
      <c r="V98" s="66">
        <f t="shared" si="39"/>
        <v>478.26988608768926</v>
      </c>
      <c r="W98" s="66">
        <f t="shared" si="39"/>
        <v>486.62374445789658</v>
      </c>
      <c r="X98" s="66">
        <f t="shared" si="39"/>
        <v>515.44954640096614</v>
      </c>
      <c r="Y98" s="66">
        <f t="shared" si="39"/>
        <v>523.04284574711176</v>
      </c>
      <c r="Z98" s="66">
        <f t="shared" si="39"/>
        <v>530.28887650547483</v>
      </c>
      <c r="AA98" s="66">
        <f t="shared" si="39"/>
        <v>537.20665172433678</v>
      </c>
      <c r="AB98" s="66">
        <f t="shared" si="39"/>
        <v>543.81518290099166</v>
      </c>
      <c r="AC98" s="66">
        <f t="shared" si="39"/>
        <v>467.01015505732823</v>
      </c>
    </row>
    <row r="99" spans="2:29" x14ac:dyDescent="0.25">
      <c r="B99" s="55"/>
      <c r="C99" s="55"/>
      <c r="D99" s="55"/>
      <c r="G99" s="70"/>
      <c r="H99" s="70"/>
      <c r="I99" s="66"/>
      <c r="J99" s="66"/>
      <c r="K99" s="66"/>
      <c r="L99" s="66"/>
      <c r="M99" s="66"/>
      <c r="N99" s="66"/>
      <c r="O99" s="66"/>
      <c r="P99" s="66"/>
      <c r="Q99" s="66"/>
      <c r="R99" s="66"/>
      <c r="S99" s="66"/>
      <c r="T99" s="66"/>
      <c r="U99" s="66"/>
      <c r="V99" s="66"/>
      <c r="W99" s="66"/>
      <c r="X99" s="66"/>
      <c r="Y99" s="66"/>
      <c r="Z99" s="66"/>
      <c r="AA99" s="66"/>
      <c r="AB99" s="66"/>
      <c r="AC99" s="66"/>
    </row>
    <row r="100" spans="2:29" x14ac:dyDescent="0.25">
      <c r="B100" s="2" t="s">
        <v>72</v>
      </c>
      <c r="C100" s="2"/>
      <c r="D100" s="2"/>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row>
    <row r="101" spans="2:29" x14ac:dyDescent="0.25">
      <c r="B101" s="64" t="s">
        <v>68</v>
      </c>
      <c r="C101" s="64"/>
      <c r="D101" s="64"/>
      <c r="E101" t="s">
        <v>57</v>
      </c>
      <c r="G101" s="69">
        <f>I101+NPV($F$52,J101:AC101)</f>
        <v>228.69257432249788</v>
      </c>
      <c r="H101" s="69"/>
      <c r="I101" s="66"/>
      <c r="J101" s="66">
        <f>IFERROR(PMT($F$52,$F$56,-$F$55),0)</f>
        <v>19.938460776202653</v>
      </c>
      <c r="K101" s="66">
        <f t="shared" ref="K101:AC101" si="40">IFERROR(PMT($F$52,$F$56,-$F$55),0)</f>
        <v>19.938460776202653</v>
      </c>
      <c r="L101" s="66">
        <f t="shared" si="40"/>
        <v>19.938460776202653</v>
      </c>
      <c r="M101" s="66">
        <f t="shared" si="40"/>
        <v>19.938460776202653</v>
      </c>
      <c r="N101" s="66">
        <f t="shared" si="40"/>
        <v>19.938460776202653</v>
      </c>
      <c r="O101" s="66">
        <f t="shared" si="40"/>
        <v>19.938460776202653</v>
      </c>
      <c r="P101" s="66">
        <f t="shared" si="40"/>
        <v>19.938460776202653</v>
      </c>
      <c r="Q101" s="66">
        <f t="shared" si="40"/>
        <v>19.938460776202653</v>
      </c>
      <c r="R101" s="66">
        <f t="shared" si="40"/>
        <v>19.938460776202653</v>
      </c>
      <c r="S101" s="66">
        <f t="shared" si="40"/>
        <v>19.938460776202653</v>
      </c>
      <c r="T101" s="66">
        <f t="shared" si="40"/>
        <v>19.938460776202653</v>
      </c>
      <c r="U101" s="66">
        <f t="shared" si="40"/>
        <v>19.938460776202653</v>
      </c>
      <c r="V101" s="66">
        <f t="shared" si="40"/>
        <v>19.938460776202653</v>
      </c>
      <c r="W101" s="66">
        <f t="shared" si="40"/>
        <v>19.938460776202653</v>
      </c>
      <c r="X101" s="66">
        <f t="shared" si="40"/>
        <v>19.938460776202653</v>
      </c>
      <c r="Y101" s="66">
        <f t="shared" si="40"/>
        <v>19.938460776202653</v>
      </c>
      <c r="Z101" s="66">
        <f t="shared" si="40"/>
        <v>19.938460776202653</v>
      </c>
      <c r="AA101" s="66">
        <f t="shared" si="40"/>
        <v>19.938460776202653</v>
      </c>
      <c r="AB101" s="66">
        <f t="shared" si="40"/>
        <v>19.938460776202653</v>
      </c>
      <c r="AC101" s="66">
        <f t="shared" si="40"/>
        <v>19.938460776202653</v>
      </c>
    </row>
    <row r="102" spans="2:29" x14ac:dyDescent="0.25">
      <c r="B102" s="64" t="s">
        <v>69</v>
      </c>
      <c r="C102" s="64"/>
      <c r="D102" s="64"/>
      <c r="E102" t="s">
        <v>57</v>
      </c>
      <c r="G102" s="69">
        <f>I102+NPV($F$52,J102:AC102)</f>
        <v>59.04873955065834</v>
      </c>
      <c r="H102" s="69"/>
      <c r="I102" s="66"/>
      <c r="J102" s="66">
        <f>IFERROR(PMT($F$52,$F$58,-$F$57),0)</f>
        <v>5.1481381977656362</v>
      </c>
      <c r="K102" s="66">
        <f t="shared" ref="K102:AC102" si="41">IFERROR(PMT($F$52,$F$58,-$F$57),0)</f>
        <v>5.1481381977656362</v>
      </c>
      <c r="L102" s="66">
        <f t="shared" si="41"/>
        <v>5.1481381977656362</v>
      </c>
      <c r="M102" s="66">
        <f t="shared" si="41"/>
        <v>5.1481381977656362</v>
      </c>
      <c r="N102" s="66">
        <f t="shared" si="41"/>
        <v>5.1481381977656362</v>
      </c>
      <c r="O102" s="66">
        <f t="shared" si="41"/>
        <v>5.1481381977656362</v>
      </c>
      <c r="P102" s="66">
        <f t="shared" si="41"/>
        <v>5.1481381977656362</v>
      </c>
      <c r="Q102" s="66">
        <f t="shared" si="41"/>
        <v>5.1481381977656362</v>
      </c>
      <c r="R102" s="66">
        <f t="shared" si="41"/>
        <v>5.1481381977656362</v>
      </c>
      <c r="S102" s="66">
        <f t="shared" si="41"/>
        <v>5.1481381977656362</v>
      </c>
      <c r="T102" s="66">
        <f t="shared" si="41"/>
        <v>5.1481381977656362</v>
      </c>
      <c r="U102" s="66">
        <f t="shared" si="41"/>
        <v>5.1481381977656362</v>
      </c>
      <c r="V102" s="66">
        <f t="shared" si="41"/>
        <v>5.1481381977656362</v>
      </c>
      <c r="W102" s="66">
        <f t="shared" si="41"/>
        <v>5.1481381977656362</v>
      </c>
      <c r="X102" s="66">
        <f t="shared" si="41"/>
        <v>5.1481381977656362</v>
      </c>
      <c r="Y102" s="66">
        <f t="shared" si="41"/>
        <v>5.1481381977656362</v>
      </c>
      <c r="Z102" s="66">
        <f t="shared" si="41"/>
        <v>5.1481381977656362</v>
      </c>
      <c r="AA102" s="66">
        <f t="shared" si="41"/>
        <v>5.1481381977656362</v>
      </c>
      <c r="AB102" s="66">
        <f t="shared" si="41"/>
        <v>5.1481381977656362</v>
      </c>
      <c r="AC102" s="66">
        <f t="shared" si="41"/>
        <v>5.1481381977656362</v>
      </c>
    </row>
    <row r="103" spans="2:29" x14ac:dyDescent="0.25">
      <c r="B103" s="64" t="s">
        <v>81</v>
      </c>
      <c r="C103" s="64"/>
      <c r="D103" s="64"/>
      <c r="E103" t="s">
        <v>57</v>
      </c>
      <c r="G103" s="69">
        <f>I103+NPV($F$52,J103:AC103)</f>
        <v>159.02780373964515</v>
      </c>
      <c r="H103" s="69"/>
      <c r="I103" s="66"/>
      <c r="J103" s="66">
        <f>J$29</f>
        <v>11.950853607542129</v>
      </c>
      <c r="K103" s="66">
        <f t="shared" ref="K103:AC103" si="42">K$29</f>
        <v>11.956719088191386</v>
      </c>
      <c r="L103" s="66">
        <f t="shared" si="42"/>
        <v>11.861553867049874</v>
      </c>
      <c r="M103" s="66">
        <f t="shared" si="42"/>
        <v>11.755694026725072</v>
      </c>
      <c r="N103" s="66">
        <f t="shared" si="42"/>
        <v>11.384274562451239</v>
      </c>
      <c r="O103" s="66">
        <f t="shared" si="42"/>
        <v>10.825585578804821</v>
      </c>
      <c r="P103" s="66">
        <f t="shared" si="42"/>
        <v>11.017769268910984</v>
      </c>
      <c r="Q103" s="66">
        <f t="shared" si="42"/>
        <v>11.217644381854925</v>
      </c>
      <c r="R103" s="66">
        <f t="shared" si="42"/>
        <v>11.419371509506576</v>
      </c>
      <c r="S103" s="66">
        <f t="shared" si="42"/>
        <v>16.44426588727783</v>
      </c>
      <c r="T103" s="66">
        <f t="shared" si="42"/>
        <v>16.597553259197657</v>
      </c>
      <c r="U103" s="66">
        <f t="shared" si="42"/>
        <v>16.762339213770105</v>
      </c>
      <c r="V103" s="66">
        <f t="shared" si="42"/>
        <v>16.938618676598587</v>
      </c>
      <c r="W103" s="66">
        <f t="shared" si="42"/>
        <v>17.122565552661012</v>
      </c>
      <c r="X103" s="66">
        <f t="shared" si="42"/>
        <v>17.318005936979475</v>
      </c>
      <c r="Y103" s="66">
        <f t="shared" si="42"/>
        <v>17.524944903950558</v>
      </c>
      <c r="Z103" s="66">
        <f t="shared" si="42"/>
        <v>17.747208548596358</v>
      </c>
      <c r="AA103" s="66">
        <f t="shared" si="42"/>
        <v>17.980970775894782</v>
      </c>
      <c r="AB103" s="66">
        <f t="shared" si="42"/>
        <v>18.230062755264498</v>
      </c>
      <c r="AC103" s="66">
        <f t="shared" si="42"/>
        <v>18.494484486705517</v>
      </c>
    </row>
    <row r="104" spans="2:29" x14ac:dyDescent="0.25">
      <c r="B104" s="64" t="s">
        <v>84</v>
      </c>
      <c r="C104" s="64"/>
      <c r="D104" s="64"/>
      <c r="E104" t="s">
        <v>57</v>
      </c>
      <c r="G104" s="69">
        <f>I104+NPV($F$52,J104:AC104)</f>
        <v>20.241037444526917</v>
      </c>
      <c r="H104" s="69"/>
      <c r="I104" s="66"/>
      <c r="J104" s="66">
        <f>J$30</f>
        <v>1.7647058823529413</v>
      </c>
      <c r="K104" s="66">
        <f t="shared" ref="K104:AC104" si="43">K$30</f>
        <v>1.7647058823529413</v>
      </c>
      <c r="L104" s="66">
        <f t="shared" si="43"/>
        <v>1.7647058823529413</v>
      </c>
      <c r="M104" s="66">
        <f t="shared" si="43"/>
        <v>1.7647058823529413</v>
      </c>
      <c r="N104" s="66">
        <f t="shared" si="43"/>
        <v>1.7647058823529413</v>
      </c>
      <c r="O104" s="66">
        <f t="shared" si="43"/>
        <v>1.7647058823529413</v>
      </c>
      <c r="P104" s="66">
        <f t="shared" si="43"/>
        <v>1.7647058823529413</v>
      </c>
      <c r="Q104" s="66">
        <f t="shared" si="43"/>
        <v>1.7647058823529413</v>
      </c>
      <c r="R104" s="66">
        <f t="shared" si="43"/>
        <v>1.7647058823529413</v>
      </c>
      <c r="S104" s="66">
        <f t="shared" si="43"/>
        <v>1.7647058823529413</v>
      </c>
      <c r="T104" s="66">
        <f t="shared" si="43"/>
        <v>1.7647058823529413</v>
      </c>
      <c r="U104" s="66">
        <f t="shared" si="43"/>
        <v>1.7647058823529413</v>
      </c>
      <c r="V104" s="66">
        <f t="shared" si="43"/>
        <v>1.7647058823529413</v>
      </c>
      <c r="W104" s="66">
        <f t="shared" si="43"/>
        <v>1.7647058823529413</v>
      </c>
      <c r="X104" s="66">
        <f t="shared" si="43"/>
        <v>1.7647058823529413</v>
      </c>
      <c r="Y104" s="66">
        <f t="shared" si="43"/>
        <v>1.7647058823529413</v>
      </c>
      <c r="Z104" s="66">
        <f t="shared" si="43"/>
        <v>1.7647058823529413</v>
      </c>
      <c r="AA104" s="66">
        <f t="shared" si="43"/>
        <v>1.7647058823529413</v>
      </c>
      <c r="AB104" s="66">
        <f t="shared" si="43"/>
        <v>1.7647058823529413</v>
      </c>
      <c r="AC104" s="66">
        <f t="shared" si="43"/>
        <v>1.7647058823529413</v>
      </c>
    </row>
    <row r="105" spans="2:29" s="4" customFormat="1" x14ac:dyDescent="0.25">
      <c r="B105" s="19" t="s">
        <v>66</v>
      </c>
      <c r="C105" s="19"/>
      <c r="D105" s="19"/>
      <c r="E105" s="5" t="s">
        <v>57</v>
      </c>
      <c r="F105" s="5"/>
      <c r="G105" s="81">
        <f>I105+NPV($F$52,J105:AC105)</f>
        <v>467.01015505732829</v>
      </c>
      <c r="H105" s="82"/>
      <c r="I105" s="83">
        <f t="shared" ref="I105:AC105" si="44">I101+I102+I104+I103</f>
        <v>0</v>
      </c>
      <c r="J105" s="83">
        <f t="shared" si="44"/>
        <v>38.802158463863364</v>
      </c>
      <c r="K105" s="83">
        <f t="shared" si="44"/>
        <v>38.80802394451262</v>
      </c>
      <c r="L105" s="83">
        <f t="shared" si="44"/>
        <v>38.712858723371106</v>
      </c>
      <c r="M105" s="83">
        <f t="shared" si="44"/>
        <v>38.606998883046302</v>
      </c>
      <c r="N105" s="83">
        <f t="shared" si="44"/>
        <v>38.235579418772474</v>
      </c>
      <c r="O105" s="83">
        <f t="shared" si="44"/>
        <v>37.676890435126055</v>
      </c>
      <c r="P105" s="83">
        <f t="shared" si="44"/>
        <v>37.869074125232217</v>
      </c>
      <c r="Q105" s="83">
        <f t="shared" si="44"/>
        <v>38.06894923817616</v>
      </c>
      <c r="R105" s="83">
        <f t="shared" si="44"/>
        <v>38.270676365827811</v>
      </c>
      <c r="S105" s="83">
        <f t="shared" si="44"/>
        <v>43.295570743599058</v>
      </c>
      <c r="T105" s="83">
        <f t="shared" si="44"/>
        <v>43.448858115518888</v>
      </c>
      <c r="U105" s="83">
        <f t="shared" si="44"/>
        <v>43.61364407009134</v>
      </c>
      <c r="V105" s="83">
        <f t="shared" si="44"/>
        <v>43.789923532919815</v>
      </c>
      <c r="W105" s="83">
        <f t="shared" si="44"/>
        <v>43.973870408982243</v>
      </c>
      <c r="X105" s="83">
        <f t="shared" si="44"/>
        <v>44.16931079330071</v>
      </c>
      <c r="Y105" s="83">
        <f t="shared" si="44"/>
        <v>44.37624976027179</v>
      </c>
      <c r="Z105" s="83">
        <f t="shared" si="44"/>
        <v>44.59851340491759</v>
      </c>
      <c r="AA105" s="83">
        <f t="shared" si="44"/>
        <v>44.83227563221601</v>
      </c>
      <c r="AB105" s="83">
        <f t="shared" si="44"/>
        <v>45.081367611585733</v>
      </c>
      <c r="AC105" s="83">
        <f t="shared" si="44"/>
        <v>45.345789343026752</v>
      </c>
    </row>
    <row r="106" spans="2:29" x14ac:dyDescent="0.25">
      <c r="B106" s="55" t="s">
        <v>88</v>
      </c>
      <c r="C106" s="55"/>
      <c r="D106" s="55"/>
      <c r="E106" t="s">
        <v>57</v>
      </c>
      <c r="F106" t="b">
        <f>ROUND(G105,3)=ROUND(AC106,3)</f>
        <v>1</v>
      </c>
      <c r="G106" s="66"/>
      <c r="H106" s="66"/>
      <c r="I106" s="66">
        <f>I105/(1+$F$52)^(I$61)+G106</f>
        <v>0</v>
      </c>
      <c r="J106" s="66">
        <f t="shared" ref="J106:AC106" si="45">J105/(1+$F$52)^(J$61)+I106</f>
        <v>36.605809871569207</v>
      </c>
      <c r="K106" s="66">
        <f t="shared" si="45"/>
        <v>71.144813026172812</v>
      </c>
      <c r="L106" s="66">
        <f t="shared" si="45"/>
        <v>103.64887571162043</v>
      </c>
      <c r="M106" s="66">
        <f t="shared" si="45"/>
        <v>134.22923488351876</v>
      </c>
      <c r="N106" s="66">
        <f t="shared" si="45"/>
        <v>162.80108409846568</v>
      </c>
      <c r="O106" s="66">
        <f t="shared" si="45"/>
        <v>189.36180514169862</v>
      </c>
      <c r="P106" s="66">
        <f t="shared" si="45"/>
        <v>214.54690227497585</v>
      </c>
      <c r="Q106" s="66">
        <f t="shared" si="45"/>
        <v>238.43183199099158</v>
      </c>
      <c r="R106" s="66">
        <f t="shared" si="45"/>
        <v>261.08418653017992</v>
      </c>
      <c r="S106" s="66">
        <f t="shared" si="45"/>
        <v>285.26020709696462</v>
      </c>
      <c r="T106" s="66">
        <f t="shared" si="45"/>
        <v>308.14852354473044</v>
      </c>
      <c r="U106" s="66">
        <f t="shared" si="45"/>
        <v>329.82316848151754</v>
      </c>
      <c r="V106" s="66">
        <f t="shared" si="45"/>
        <v>350.35359341476345</v>
      </c>
      <c r="W106" s="66">
        <f t="shared" si="45"/>
        <v>369.80327870416306</v>
      </c>
      <c r="X106" s="66">
        <f t="shared" si="45"/>
        <v>388.23358885497663</v>
      </c>
      <c r="Y106" s="66">
        <f t="shared" si="45"/>
        <v>405.70213465821752</v>
      </c>
      <c r="Z106" s="66">
        <f t="shared" si="45"/>
        <v>422.26443565912331</v>
      </c>
      <c r="AA106" s="66">
        <f t="shared" si="45"/>
        <v>437.97114506906331</v>
      </c>
      <c r="AB106" s="66">
        <f t="shared" si="45"/>
        <v>452.87112359579186</v>
      </c>
      <c r="AC106" s="66">
        <f t="shared" si="45"/>
        <v>467.01015505732823</v>
      </c>
    </row>
  </sheetData>
  <pageMargins left="0.7" right="0.7" top="0.75" bottom="0.75" header="0.3" footer="0.3"/>
  <headerFooter>
    <oddFooter>&amp;C_x000D_&amp;1#&amp;"Verdana"&amp;7&amp;K000000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31"/>
  <sheetViews>
    <sheetView workbookViewId="0">
      <selection activeCell="L35" sqref="L35"/>
    </sheetView>
  </sheetViews>
  <sheetFormatPr defaultRowHeight="15" x14ac:dyDescent="0.25"/>
  <cols>
    <col min="1" max="1" width="3.7109375" customWidth="1"/>
    <col min="2" max="2" width="36.7109375" customWidth="1"/>
    <col min="3" max="7" width="15.7109375" customWidth="1"/>
  </cols>
  <sheetData>
    <row r="2" spans="2:7" x14ac:dyDescent="0.25">
      <c r="B2" s="6" t="str">
        <f>Overview!$B$2</f>
        <v>Appendix A to the report: Recommendations to the Proposed Reforms in the District Heating Sector in Ukraine - Part 2</v>
      </c>
    </row>
    <row r="3" spans="2:7" ht="21" x14ac:dyDescent="0.25">
      <c r="B3" s="71" t="s">
        <v>119</v>
      </c>
      <c r="C3" s="71"/>
    </row>
    <row r="4" spans="2:7" x14ac:dyDescent="0.25">
      <c r="B4" s="3"/>
      <c r="C4" s="3"/>
    </row>
    <row r="5" spans="2:7" x14ac:dyDescent="0.25">
      <c r="B5" s="3"/>
      <c r="C5" s="3"/>
    </row>
    <row r="6" spans="2:7" ht="15.75" x14ac:dyDescent="0.25">
      <c r="B6" s="72" t="s">
        <v>102</v>
      </c>
      <c r="C6" s="72"/>
    </row>
    <row r="7" spans="2:7" x14ac:dyDescent="0.25">
      <c r="B7" s="74" t="s">
        <v>95</v>
      </c>
      <c r="C7" s="75" t="s">
        <v>32</v>
      </c>
      <c r="D7" s="75" t="s">
        <v>91</v>
      </c>
      <c r="E7" s="75" t="s">
        <v>92</v>
      </c>
      <c r="F7" s="75" t="s">
        <v>93</v>
      </c>
      <c r="G7" s="76" t="s">
        <v>94</v>
      </c>
    </row>
    <row r="8" spans="2:7" x14ac:dyDescent="0.25">
      <c r="B8" s="77"/>
      <c r="C8" s="78"/>
      <c r="D8" s="78"/>
      <c r="E8" s="78"/>
      <c r="F8" s="78"/>
      <c r="G8" s="79"/>
    </row>
    <row r="10" spans="2:7" x14ac:dyDescent="0.25">
      <c r="B10" s="3" t="s">
        <v>56</v>
      </c>
      <c r="C10" s="7" t="s">
        <v>57</v>
      </c>
      <c r="D10" s="87">
        <f>Reference!$F$55</f>
        <v>0</v>
      </c>
      <c r="E10" s="87">
        <f>Scenario1!$F$55</f>
        <v>200</v>
      </c>
      <c r="F10" s="87">
        <f>Scenario2!$F$55</f>
        <v>250</v>
      </c>
      <c r="G10" s="87">
        <f>Scenario3!$F$55</f>
        <v>300</v>
      </c>
    </row>
    <row r="11" spans="2:7" x14ac:dyDescent="0.25">
      <c r="B11" s="3" t="s">
        <v>58</v>
      </c>
      <c r="C11" s="7" t="s">
        <v>52</v>
      </c>
      <c r="D11" s="87">
        <f>Reference!$F$56</f>
        <v>0</v>
      </c>
      <c r="E11" s="87">
        <f>Scenario1!$F$56</f>
        <v>40</v>
      </c>
      <c r="F11" s="87">
        <f>Scenario2!$F$56</f>
        <v>40</v>
      </c>
      <c r="G11" s="87">
        <f>Scenario3!$F$56</f>
        <v>40</v>
      </c>
    </row>
    <row r="12" spans="2:7" x14ac:dyDescent="0.25">
      <c r="B12" s="3" t="s">
        <v>59</v>
      </c>
      <c r="C12" s="7" t="s">
        <v>57</v>
      </c>
      <c r="D12" s="87">
        <f>Reference!$F$57</f>
        <v>100</v>
      </c>
      <c r="E12" s="87">
        <f>Scenario1!$F$57</f>
        <v>50</v>
      </c>
      <c r="F12" s="87">
        <f>Scenario2!$F$57</f>
        <v>50</v>
      </c>
      <c r="G12" s="87">
        <f>Scenario3!$F$57</f>
        <v>50</v>
      </c>
    </row>
    <row r="13" spans="2:7" x14ac:dyDescent="0.25">
      <c r="B13" s="3" t="s">
        <v>60</v>
      </c>
      <c r="C13" s="7" t="s">
        <v>52</v>
      </c>
      <c r="D13" s="87">
        <f>Reference!$F$58</f>
        <v>15</v>
      </c>
      <c r="E13" s="87">
        <f>Scenario1!$F$58</f>
        <v>15</v>
      </c>
      <c r="F13" s="87">
        <f>Scenario2!$F$58</f>
        <v>15</v>
      </c>
      <c r="G13" s="87">
        <f>Scenario3!$F$58</f>
        <v>15</v>
      </c>
    </row>
    <row r="16" spans="2:7" ht="15.75" x14ac:dyDescent="0.25">
      <c r="B16" s="72" t="s">
        <v>100</v>
      </c>
      <c r="C16" s="72"/>
    </row>
    <row r="17" spans="2:7" x14ac:dyDescent="0.25">
      <c r="B17" s="74"/>
      <c r="C17" s="75" t="s">
        <v>32</v>
      </c>
      <c r="D17" s="75" t="s">
        <v>91</v>
      </c>
      <c r="E17" s="75" t="s">
        <v>92</v>
      </c>
      <c r="F17" s="75" t="s">
        <v>93</v>
      </c>
      <c r="G17" s="76" t="s">
        <v>94</v>
      </c>
    </row>
    <row r="18" spans="2:7" x14ac:dyDescent="0.25">
      <c r="B18" s="77"/>
      <c r="C18" s="78"/>
      <c r="D18" s="78"/>
      <c r="E18" s="78"/>
      <c r="F18" s="78"/>
      <c r="G18" s="79"/>
    </row>
    <row r="20" spans="2:7" x14ac:dyDescent="0.25">
      <c r="B20" s="55" t="s">
        <v>56</v>
      </c>
      <c r="C20" s="7" t="s">
        <v>57</v>
      </c>
      <c r="D20" s="73">
        <f>Reference!$G$71</f>
        <v>0</v>
      </c>
      <c r="E20" s="73">
        <f>Scenario1!$G$71</f>
        <v>168.81952731139157</v>
      </c>
      <c r="F20" s="73">
        <f>Scenario2!$G$71</f>
        <v>211.02440913923948</v>
      </c>
      <c r="G20" s="73">
        <f>Scenario3!$G$71</f>
        <v>253.22929096708737</v>
      </c>
    </row>
    <row r="21" spans="2:7" x14ac:dyDescent="0.25">
      <c r="B21" s="55" t="s">
        <v>59</v>
      </c>
      <c r="C21" s="7" t="s">
        <v>57</v>
      </c>
      <c r="D21" s="73">
        <f>Reference!$G$72</f>
        <v>120.93952428114844</v>
      </c>
      <c r="E21" s="73">
        <f>Scenario1!$G$72</f>
        <v>60.469762140574218</v>
      </c>
      <c r="F21" s="73">
        <f>Scenario2!$G$72</f>
        <v>60.469762140574218</v>
      </c>
      <c r="G21" s="73">
        <f>Scenario3!$G$72</f>
        <v>60.469762140574218</v>
      </c>
    </row>
    <row r="22" spans="2:7" x14ac:dyDescent="0.25">
      <c r="B22" s="55" t="s">
        <v>81</v>
      </c>
      <c r="C22" s="7" t="s">
        <v>57</v>
      </c>
      <c r="D22" s="73">
        <f>Reference!$G$73</f>
        <v>472.40166007139777</v>
      </c>
      <c r="E22" s="73">
        <f>Scenario1!$G$73</f>
        <v>210.03257671156268</v>
      </c>
      <c r="F22" s="73">
        <f>Scenario2!$G$73</f>
        <v>230.67048181370308</v>
      </c>
      <c r="G22" s="73">
        <f>Scenario3!$G$73</f>
        <v>159.02780373964515</v>
      </c>
    </row>
    <row r="23" spans="2:7" x14ac:dyDescent="0.25">
      <c r="B23" s="55" t="s">
        <v>84</v>
      </c>
      <c r="C23" s="7" t="s">
        <v>57</v>
      </c>
      <c r="D23" s="73">
        <f>Reference!$G$74</f>
        <v>26.988049926035888</v>
      </c>
      <c r="E23" s="73">
        <f>Scenario1!$G$74</f>
        <v>20.241037444526917</v>
      </c>
      <c r="F23" s="73">
        <f>Scenario2!$G$74</f>
        <v>20.241037444526917</v>
      </c>
      <c r="G23" s="73">
        <f>Scenario3!$G$74</f>
        <v>20.241037444526917</v>
      </c>
    </row>
    <row r="24" spans="2:7" x14ac:dyDescent="0.25">
      <c r="B24" s="20" t="s">
        <v>96</v>
      </c>
      <c r="C24" s="18" t="s">
        <v>57</v>
      </c>
      <c r="D24" s="80">
        <f>D20+D21+D22+D23</f>
        <v>620.32923427858202</v>
      </c>
      <c r="E24" s="80">
        <f>E20+E21+E22+E23</f>
        <v>459.56290360805536</v>
      </c>
      <c r="F24" s="80">
        <f>F20+F21+F22+F23</f>
        <v>522.4056905380437</v>
      </c>
      <c r="G24" s="80">
        <f>G20+G21+G22+G23</f>
        <v>492.96789429183366</v>
      </c>
    </row>
    <row r="27" spans="2:7" ht="15.75" x14ac:dyDescent="0.25">
      <c r="B27" s="72" t="s">
        <v>101</v>
      </c>
      <c r="C27" s="72"/>
    </row>
    <row r="28" spans="2:7" x14ac:dyDescent="0.25">
      <c r="B28" s="74"/>
      <c r="C28" s="75" t="s">
        <v>32</v>
      </c>
      <c r="D28" s="75" t="s">
        <v>91</v>
      </c>
      <c r="E28" s="75" t="s">
        <v>92</v>
      </c>
      <c r="F28" s="75" t="s">
        <v>93</v>
      </c>
      <c r="G28" s="76" t="s">
        <v>94</v>
      </c>
    </row>
    <row r="29" spans="2:7" x14ac:dyDescent="0.25">
      <c r="B29" s="77"/>
      <c r="C29" s="78"/>
      <c r="D29" s="78"/>
      <c r="E29" s="78"/>
      <c r="F29" s="78"/>
      <c r="G29" s="79"/>
    </row>
    <row r="31" spans="2:7" x14ac:dyDescent="0.25">
      <c r="B31" s="20" t="s">
        <v>99</v>
      </c>
      <c r="C31" s="18" t="s">
        <v>98</v>
      </c>
      <c r="D31" s="88">
        <f>Reference!H43</f>
        <v>49434.525810324129</v>
      </c>
      <c r="E31" s="88">
        <f>Scenario1!H43</f>
        <v>9375.8160598976374</v>
      </c>
      <c r="F31" s="88">
        <f>Scenario2!H43</f>
        <v>10558.186822964475</v>
      </c>
      <c r="G31" s="88">
        <f>Scenario3!H43</f>
        <v>10274.905962064828</v>
      </c>
    </row>
  </sheetData>
  <phoneticPr fontId="10" type="noConversion"/>
  <pageMargins left="0.7" right="0.7" top="0.75" bottom="0.75" header="0.3" footer="0.3"/>
  <headerFooter>
    <oddFooter>&amp;C_x000D_&amp;1#&amp;"Verdana"&amp;7&amp;K000000 Confidential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Preface</vt:lpstr>
      <vt:lpstr>Overview</vt:lpstr>
      <vt:lpstr>Basis</vt:lpstr>
      <vt:lpstr>Reference</vt:lpstr>
      <vt:lpstr>Scenario1</vt:lpstr>
      <vt:lpstr>Scenario2</vt:lpstr>
      <vt:lpstr>Scenario3</vt:lpstr>
      <vt:lpstr>Result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 Fafner</dc:creator>
  <cp:lastModifiedBy>Sara Blicher Forchhammer</cp:lastModifiedBy>
  <dcterms:created xsi:type="dcterms:W3CDTF">2024-11-12T15:04:31Z</dcterms:created>
  <dcterms:modified xsi:type="dcterms:W3CDTF">2025-01-21T09:12:42Z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ea7001-5c24-4702-a3ac-e436ccb02747_Enabled">
    <vt:lpwstr>true</vt:lpwstr>
  </property>
  <property fmtid="{D5CDD505-2E9C-101B-9397-08002B2CF9AE}" pid="3" name="MSIP_Label_20ea7001-5c24-4702-a3ac-e436ccb02747_SetDate">
    <vt:lpwstr>2024-11-14T10:39:09Z</vt:lpwstr>
  </property>
  <property fmtid="{D5CDD505-2E9C-101B-9397-08002B2CF9AE}" pid="4" name="MSIP_Label_20ea7001-5c24-4702-a3ac-e436ccb02747_Method">
    <vt:lpwstr>Standard</vt:lpwstr>
  </property>
  <property fmtid="{D5CDD505-2E9C-101B-9397-08002B2CF9AE}" pid="5" name="MSIP_Label_20ea7001-5c24-4702-a3ac-e436ccb02747_Name">
    <vt:lpwstr>Confidential</vt:lpwstr>
  </property>
  <property fmtid="{D5CDD505-2E9C-101B-9397-08002B2CF9AE}" pid="6" name="MSIP_Label_20ea7001-5c24-4702-a3ac-e436ccb02747_SiteId">
    <vt:lpwstr>c8823c91-be81-4f89-b024-6c3dd789c106</vt:lpwstr>
  </property>
  <property fmtid="{D5CDD505-2E9C-101B-9397-08002B2CF9AE}" pid="7" name="MSIP_Label_20ea7001-5c24-4702-a3ac-e436ccb02747_ActionId">
    <vt:lpwstr>d9747492-bf38-4d60-930d-85c61b716b25</vt:lpwstr>
  </property>
  <property fmtid="{D5CDD505-2E9C-101B-9397-08002B2CF9AE}" pid="8" name="MSIP_Label_20ea7001-5c24-4702-a3ac-e436ccb02747_ContentBits">
    <vt:lpwstr>2</vt:lpwstr>
  </property>
</Properties>
</file>